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55" windowWidth="11100" windowHeight="5835" activeTab="0"/>
  </bookViews>
  <sheets>
    <sheet name="BS" sheetId="1" r:id="rId1"/>
    <sheet name="PL" sheetId="2" r:id="rId2"/>
    <sheet name="CF" sheetId="3" r:id="rId3"/>
    <sheet name="Equity" sheetId="4" r:id="rId4"/>
  </sheets>
  <externalReferences>
    <externalReference r:id="rId7"/>
  </externalReferences>
  <definedNames>
    <definedName name="_xlnm.Print_Area" localSheetId="3">'Equity'!$A$1:$L$39</definedName>
  </definedNames>
  <calcPr fullCalcOnLoad="1"/>
</workbook>
</file>

<file path=xl/sharedStrings.xml><?xml version="1.0" encoding="utf-8"?>
<sst xmlns="http://schemas.openxmlformats.org/spreadsheetml/2006/main" count="143" uniqueCount="116">
  <si>
    <t>JUAN KUANG (M) INDUSTRIAL BERHAD (Co. No. 73170-V)</t>
  </si>
  <si>
    <t>Condensed Consolidated Balance Sheets</t>
  </si>
  <si>
    <t>As at 30 April 2006</t>
  </si>
  <si>
    <t>As at end of</t>
  </si>
  <si>
    <t xml:space="preserve">As at </t>
  </si>
  <si>
    <t>Current</t>
  </si>
  <si>
    <t>Preceding</t>
  </si>
  <si>
    <t>Quarter</t>
  </si>
  <si>
    <t>Year Ended</t>
  </si>
  <si>
    <t>30-04-2006</t>
  </si>
  <si>
    <t>RM'000</t>
  </si>
  <si>
    <t>ASSETS</t>
  </si>
  <si>
    <t>Non - Current Assets</t>
  </si>
  <si>
    <t>Property, Plant and Equipment</t>
  </si>
  <si>
    <t>Investment Property</t>
  </si>
  <si>
    <t>Investment in Associated Company</t>
  </si>
  <si>
    <t>Long Term Investments</t>
  </si>
  <si>
    <t>Current Assets</t>
  </si>
  <si>
    <t>Inventories</t>
  </si>
  <si>
    <t>Trade and others receivables</t>
  </si>
  <si>
    <t>Tax recoverable</t>
  </si>
  <si>
    <t>Cash and cash equivalents</t>
  </si>
  <si>
    <t>TOTAL ASSETS</t>
  </si>
  <si>
    <t>EQUITY  AND LIABILITIES</t>
  </si>
  <si>
    <t>Equity attributable to equity holders of the parent</t>
  </si>
  <si>
    <t>Share Capital</t>
  </si>
  <si>
    <t>Reserves</t>
  </si>
  <si>
    <t>Shareholders' Fund</t>
  </si>
  <si>
    <t>Minority shareholders' interests</t>
  </si>
  <si>
    <t>Total Equity</t>
  </si>
  <si>
    <t>Non Current Liabilities</t>
  </si>
  <si>
    <t>Borrowings</t>
  </si>
  <si>
    <t>Deferred taxation</t>
  </si>
  <si>
    <t>Current Liabilities</t>
  </si>
  <si>
    <t>Trade and other payables</t>
  </si>
  <si>
    <t>Provision for liqudated damages</t>
  </si>
  <si>
    <t>Taxation</t>
  </si>
  <si>
    <t>Total Liabilities</t>
  </si>
  <si>
    <t>TOTAL EQUITY AND LIABILITIES</t>
  </si>
  <si>
    <t>Net Assets per ordinary share (sen)</t>
  </si>
  <si>
    <t>Condensed Consolidated Income Statements</t>
  </si>
  <si>
    <t>For the period ended 30 April 2006</t>
  </si>
  <si>
    <t>Individual Quarter</t>
  </si>
  <si>
    <t>Cumulative Quarter</t>
  </si>
  <si>
    <t>3 months ended 30 April</t>
  </si>
  <si>
    <t>Revenue</t>
  </si>
  <si>
    <t>Cost of Sales</t>
  </si>
  <si>
    <t>Gross Profit</t>
  </si>
  <si>
    <t>Other income</t>
  </si>
  <si>
    <t>Administrative expenses</t>
  </si>
  <si>
    <t>Finance Cost</t>
  </si>
  <si>
    <t>Share of profit of associated company</t>
  </si>
  <si>
    <t>Income tax expenses</t>
  </si>
  <si>
    <t>Attributable to :</t>
  </si>
  <si>
    <t>Equity holders of the parent</t>
  </si>
  <si>
    <t>Minority interests</t>
  </si>
  <si>
    <t>Earnings per share attributable</t>
  </si>
  <si>
    <t xml:space="preserve">    to equity holders of the parent:</t>
  </si>
  <si>
    <t xml:space="preserve"> - Basic (sen) - for profit for the period</t>
  </si>
  <si>
    <t>- Diluted (sen) - for profit for the period</t>
  </si>
  <si>
    <t>Condensed Consolidated Statements of Changes in Equity</t>
  </si>
  <si>
    <t>For the 3 months period ended 30 April 2006</t>
  </si>
  <si>
    <t>Attributable to Equity Holders of the Parent</t>
  </si>
  <si>
    <t>Non Distributable</t>
  </si>
  <si>
    <t>Distributable</t>
  </si>
  <si>
    <t>Share Premium</t>
  </si>
  <si>
    <t>Revaluation Reserve</t>
  </si>
  <si>
    <t>Capital Reserve</t>
  </si>
  <si>
    <t>Exchange Reserve</t>
  </si>
  <si>
    <t xml:space="preserve"> Retained Earnings</t>
  </si>
  <si>
    <t>Total</t>
  </si>
  <si>
    <t>Minority Interest</t>
  </si>
  <si>
    <t>(RM'000)</t>
  </si>
  <si>
    <t>3 months ended 30 April 2005</t>
  </si>
  <si>
    <t>Balance at 1 February 2005</t>
  </si>
  <si>
    <t>Currency translation differences</t>
  </si>
  <si>
    <t>Net Profit for the period</t>
  </si>
  <si>
    <t>Balance at 30 April 2005</t>
  </si>
  <si>
    <t>3 months ended 30 April 2006</t>
  </si>
  <si>
    <t>Balance at 1 February 2006</t>
  </si>
  <si>
    <t>Realised of Revaluation Reserve</t>
  </si>
  <si>
    <t>Balance at 30 April 2006</t>
  </si>
  <si>
    <t>Condensed Consolidated Cash Flow Statements</t>
  </si>
  <si>
    <t>for the 3 months ended 30 April 2006</t>
  </si>
  <si>
    <t>quarter</t>
  </si>
  <si>
    <t>30-04-06</t>
  </si>
  <si>
    <t>30-04-05</t>
  </si>
  <si>
    <t>Adjustment for non-cash flow:-</t>
  </si>
  <si>
    <t>Depreciation of property, plant and equipment</t>
  </si>
  <si>
    <t>Results retained in associated company</t>
  </si>
  <si>
    <t>Interest expense</t>
  </si>
  <si>
    <t>Interest income</t>
  </si>
  <si>
    <t>Plant and equipment written off</t>
  </si>
  <si>
    <t>Write down in value of property</t>
  </si>
  <si>
    <t>Operating profit / (loss) before changes in working capital</t>
  </si>
  <si>
    <t>Changes in working capital</t>
  </si>
  <si>
    <t>Net Change in current assets</t>
  </si>
  <si>
    <t>Net Change in current liabilities</t>
  </si>
  <si>
    <t>Cash generated from / (used in) operating activities</t>
  </si>
  <si>
    <t>Taxation refund / (paid)</t>
  </si>
  <si>
    <t>Net cash generated from / (used in) operating activities</t>
  </si>
  <si>
    <t>Investing Activities</t>
  </si>
  <si>
    <t>Purchase of property, plant and equipment</t>
  </si>
  <si>
    <t>Interest received</t>
  </si>
  <si>
    <t>Financing Activities</t>
  </si>
  <si>
    <t>Interest paid</t>
  </si>
  <si>
    <t>Proceeds from issuance of shares</t>
  </si>
  <si>
    <t>Drawdown / (repayment) of bank borrowings</t>
  </si>
  <si>
    <t>Net increase / (decrease) in cash and cash equivalents</t>
  </si>
  <si>
    <t>Cash and cash equivalents at 30 April 2006</t>
  </si>
  <si>
    <t>Cash and cash equivalents at 1 February 2006</t>
  </si>
  <si>
    <t>Issuance of shares persuant to ESOS</t>
  </si>
  <si>
    <t>Profit for the period</t>
  </si>
  <si>
    <t>Profit before tax</t>
  </si>
  <si>
    <t>Net Profit before tax</t>
  </si>
  <si>
    <t>Retained Earnings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</si>
</sst>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dd\-mmm\-yyyy"/>
    <numFmt numFmtId="166" formatCode="dd/mmm/yyyy"/>
    <numFmt numFmtId="167" formatCode="_(* #,##0.00000_);_(* \(#,##0.00000\);_(* &quot;-&quot;??_);_(@_)"/>
    <numFmt numFmtId="168" formatCode="_(* #,##0.000_);_(* \(#,##0.000\);_(* &quot;-&quot;??_);_(@_)"/>
    <numFmt numFmtId="169" formatCode="#,##0.000_);[Red]\(#,##0.000\)"/>
    <numFmt numFmtId="170" formatCode="_(* #,##0.0000_);_(* \(#,##0.0000\);_(* &quot;-&quot;??_);_(@_)"/>
    <numFmt numFmtId="171" formatCode="dd\-mmm\-yy"/>
    <numFmt numFmtId="172" formatCode="_(* #,##0.000000_);_(* \(#,##0.000000\);_(* &quot;-&quot;??_);_(@_)"/>
  </numFmts>
  <fonts count="15">
    <font>
      <sz val="10"/>
      <name val="Arial"/>
      <family val="0"/>
    </font>
    <font>
      <sz val="10"/>
      <name val="Times New Roman"/>
      <family val="0"/>
    </font>
    <font>
      <b/>
      <sz val="14"/>
      <name val="Times New Roman"/>
      <family val="1"/>
    </font>
    <font>
      <b/>
      <u val="single"/>
      <sz val="12"/>
      <name val="Times New Roman"/>
      <family val="1"/>
    </font>
    <font>
      <b/>
      <sz val="10"/>
      <name val="Times New Roman"/>
      <family val="1"/>
    </font>
    <font>
      <b/>
      <sz val="9"/>
      <name val="Times New Roman"/>
      <family val="1"/>
    </font>
    <font>
      <i/>
      <sz val="9"/>
      <name val="Times New Roman"/>
      <family val="1"/>
    </font>
    <font>
      <sz val="10"/>
      <color indexed="10"/>
      <name val="Times New Roman"/>
      <family val="1"/>
    </font>
    <font>
      <i/>
      <sz val="10"/>
      <name val="Times New Roman"/>
      <family val="1"/>
    </font>
    <font>
      <b/>
      <u val="single"/>
      <sz val="10"/>
      <name val="Times New Roman"/>
      <family val="1"/>
    </font>
    <font>
      <b/>
      <i/>
      <sz val="10"/>
      <color indexed="10"/>
      <name val="Times New Roman"/>
      <family val="1"/>
    </font>
    <font>
      <i/>
      <sz val="9"/>
      <color indexed="10"/>
      <name val="Times New Roman"/>
      <family val="1"/>
    </font>
    <font>
      <sz val="9"/>
      <name val="Times New Roman"/>
      <family val="1"/>
    </font>
    <font>
      <sz val="10"/>
      <color indexed="12"/>
      <name val="Times New Roman"/>
      <family val="1"/>
    </font>
    <font>
      <sz val="10"/>
      <color indexed="16"/>
      <name val="Times New Roman"/>
      <family val="1"/>
    </font>
  </fonts>
  <fills count="2">
    <fill>
      <patternFill/>
    </fill>
    <fill>
      <patternFill patternType="gray125"/>
    </fill>
  </fills>
  <borders count="14">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double"/>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3">
    <xf numFmtId="0" fontId="0" fillId="0" borderId="0" xfId="0" applyAlignment="1">
      <alignment/>
    </xf>
    <xf numFmtId="0" fontId="2" fillId="0" borderId="0" xfId="0" applyFont="1" applyAlignment="1">
      <alignment/>
    </xf>
    <xf numFmtId="0" fontId="1" fillId="0" borderId="0" xfId="0" applyFont="1" applyAlignment="1">
      <alignment/>
    </xf>
    <xf numFmtId="0" fontId="3" fillId="0" borderId="0" xfId="0" applyFont="1" applyAlignment="1">
      <alignment/>
    </xf>
    <xf numFmtId="0" fontId="4" fillId="0" borderId="0" xfId="0" applyFont="1" applyAlignment="1">
      <alignment/>
    </xf>
    <xf numFmtId="164" fontId="4" fillId="0" borderId="1" xfId="15" applyNumberFormat="1" applyFont="1" applyBorder="1" applyAlignment="1">
      <alignment horizontal="center"/>
    </xf>
    <xf numFmtId="0" fontId="4" fillId="0" borderId="0" xfId="0" applyFont="1" applyAlignment="1">
      <alignment horizontal="center"/>
    </xf>
    <xf numFmtId="164" fontId="4" fillId="0" borderId="2" xfId="15" applyNumberFormat="1" applyFont="1" applyBorder="1" applyAlignment="1">
      <alignment horizontal="center"/>
    </xf>
    <xf numFmtId="165" fontId="4" fillId="0" borderId="2" xfId="0" applyNumberFormat="1" applyFont="1" applyBorder="1" applyAlignment="1">
      <alignment horizontal="center"/>
    </xf>
    <xf numFmtId="166" fontId="4" fillId="0" borderId="0" xfId="0" applyNumberFormat="1" applyFont="1" applyAlignment="1">
      <alignment horizontal="center"/>
    </xf>
    <xf numFmtId="0" fontId="5" fillId="0" borderId="0" xfId="0" applyFont="1" applyAlignment="1">
      <alignment horizontal="center"/>
    </xf>
    <xf numFmtId="164" fontId="4" fillId="0" borderId="3" xfId="15" applyNumberFormat="1" applyFont="1" applyBorder="1" applyAlignment="1">
      <alignment horizontal="center"/>
    </xf>
    <xf numFmtId="0" fontId="6" fillId="0" borderId="0" xfId="0" applyFont="1" applyAlignment="1">
      <alignment horizontal="center"/>
    </xf>
    <xf numFmtId="164" fontId="1" fillId="0" borderId="1" xfId="15" applyNumberFormat="1" applyFont="1" applyBorder="1" applyAlignment="1">
      <alignment/>
    </xf>
    <xf numFmtId="164" fontId="1" fillId="0" borderId="0" xfId="15" applyNumberFormat="1" applyFont="1" applyAlignment="1">
      <alignment/>
    </xf>
    <xf numFmtId="164" fontId="1" fillId="0" borderId="0" xfId="0" applyNumberFormat="1" applyFont="1" applyAlignment="1">
      <alignment/>
    </xf>
    <xf numFmtId="164" fontId="1" fillId="0" borderId="2" xfId="15" applyNumberFormat="1" applyFont="1" applyBorder="1" applyAlignment="1">
      <alignment/>
    </xf>
    <xf numFmtId="164" fontId="1" fillId="0" borderId="4" xfId="15" applyNumberFormat="1" applyFont="1" applyBorder="1" applyAlignment="1">
      <alignment/>
    </xf>
    <xf numFmtId="0" fontId="8" fillId="0" borderId="0" xfId="0" applyFont="1" applyAlignment="1">
      <alignment/>
    </xf>
    <xf numFmtId="164" fontId="1" fillId="0" borderId="1" xfId="15" applyNumberFormat="1" applyFont="1" applyFill="1" applyBorder="1" applyAlignment="1">
      <alignment/>
    </xf>
    <xf numFmtId="164" fontId="1" fillId="0" borderId="2" xfId="15" applyNumberFormat="1" applyFont="1" applyFill="1" applyBorder="1" applyAlignment="1">
      <alignment/>
    </xf>
    <xf numFmtId="164" fontId="4" fillId="0" borderId="0" xfId="0" applyNumberFormat="1" applyFont="1" applyAlignment="1">
      <alignment/>
    </xf>
    <xf numFmtId="164" fontId="4" fillId="0" borderId="5" xfId="15" applyNumberFormat="1" applyFont="1" applyBorder="1" applyAlignment="1">
      <alignment/>
    </xf>
    <xf numFmtId="164" fontId="4" fillId="0" borderId="0" xfId="15" applyNumberFormat="1" applyFont="1" applyAlignment="1">
      <alignment/>
    </xf>
    <xf numFmtId="164" fontId="1" fillId="0" borderId="0" xfId="15" applyNumberFormat="1" applyFont="1" applyBorder="1" applyAlignment="1">
      <alignment/>
    </xf>
    <xf numFmtId="164" fontId="1" fillId="0" borderId="6" xfId="15" applyNumberFormat="1" applyFont="1" applyBorder="1" applyAlignment="1">
      <alignment/>
    </xf>
    <xf numFmtId="164" fontId="1" fillId="0" borderId="7" xfId="15" applyNumberFormat="1" applyFont="1" applyBorder="1" applyAlignment="1">
      <alignment/>
    </xf>
    <xf numFmtId="43" fontId="1" fillId="0" borderId="0" xfId="15" applyFont="1" applyAlignment="1">
      <alignment/>
    </xf>
    <xf numFmtId="164" fontId="1" fillId="0" borderId="3" xfId="15" applyNumberFormat="1" applyFont="1" applyFill="1" applyBorder="1" applyAlignment="1">
      <alignment/>
    </xf>
    <xf numFmtId="164" fontId="4" fillId="0" borderId="0" xfId="15" applyNumberFormat="1" applyFont="1" applyBorder="1" applyAlignment="1">
      <alignment/>
    </xf>
    <xf numFmtId="43" fontId="1" fillId="0" borderId="4" xfId="15" applyNumberFormat="1" applyFont="1" applyBorder="1" applyAlignment="1">
      <alignment/>
    </xf>
    <xf numFmtId="0" fontId="7" fillId="0" borderId="0" xfId="0" applyFont="1" applyAlignment="1">
      <alignment/>
    </xf>
    <xf numFmtId="43" fontId="1" fillId="0" borderId="0" xfId="0" applyNumberFormat="1" applyFont="1" applyAlignment="1">
      <alignment/>
    </xf>
    <xf numFmtId="0" fontId="4" fillId="0" borderId="1" xfId="0" applyFont="1" applyBorder="1" applyAlignment="1">
      <alignment horizontal="center"/>
    </xf>
    <xf numFmtId="0" fontId="1" fillId="0" borderId="0" xfId="0" applyFont="1" applyAlignment="1">
      <alignment horizontal="center"/>
    </xf>
    <xf numFmtId="0" fontId="4" fillId="0" borderId="3" xfId="0" applyFont="1" applyBorder="1" applyAlignment="1">
      <alignment horizontal="center"/>
    </xf>
    <xf numFmtId="164" fontId="1" fillId="0" borderId="3" xfId="15" applyNumberFormat="1" applyFont="1" applyBorder="1" applyAlignment="1">
      <alignment/>
    </xf>
    <xf numFmtId="164" fontId="1" fillId="0" borderId="8" xfId="15" applyNumberFormat="1" applyFont="1" applyBorder="1" applyAlignment="1">
      <alignment/>
    </xf>
    <xf numFmtId="43" fontId="1" fillId="0" borderId="4" xfId="15" applyFont="1" applyBorder="1" applyAlignment="1">
      <alignment/>
    </xf>
    <xf numFmtId="43" fontId="1" fillId="0" borderId="0" xfId="15" applyFont="1" applyBorder="1" applyAlignment="1">
      <alignment/>
    </xf>
    <xf numFmtId="0" fontId="1" fillId="0" borderId="0" xfId="0" applyFont="1" applyAlignment="1" quotePrefix="1">
      <alignment/>
    </xf>
    <xf numFmtId="43" fontId="7" fillId="0" borderId="0" xfId="0" applyNumberFormat="1" applyFont="1" applyAlignment="1">
      <alignment/>
    </xf>
    <xf numFmtId="0" fontId="1" fillId="0" borderId="0" xfId="0" applyFont="1" applyFill="1" applyAlignment="1">
      <alignment/>
    </xf>
    <xf numFmtId="0" fontId="2" fillId="0" borderId="0" xfId="0" applyFont="1" applyFill="1" applyAlignment="1">
      <alignment/>
    </xf>
    <xf numFmtId="0" fontId="9" fillId="0" borderId="0" xfId="0" applyFont="1" applyFill="1" applyAlignment="1">
      <alignment/>
    </xf>
    <xf numFmtId="0" fontId="1" fillId="0" borderId="0" xfId="0" applyFont="1" applyFill="1" applyBorder="1" applyAlignment="1">
      <alignment/>
    </xf>
    <xf numFmtId="0" fontId="1" fillId="0" borderId="9" xfId="0" applyFont="1" applyFill="1" applyBorder="1" applyAlignment="1">
      <alignment/>
    </xf>
    <xf numFmtId="0" fontId="4" fillId="0" borderId="0" xfId="0" applyFont="1" applyFill="1" applyAlignment="1">
      <alignment horizontal="center"/>
    </xf>
    <xf numFmtId="0" fontId="1" fillId="0" borderId="10" xfId="0" applyFont="1" applyFill="1" applyBorder="1" applyAlignment="1">
      <alignment/>
    </xf>
    <xf numFmtId="0" fontId="4" fillId="0" borderId="0" xfId="0" applyFont="1" applyFill="1" applyBorder="1" applyAlignment="1">
      <alignment horizontal="center" vertical="justify"/>
    </xf>
    <xf numFmtId="0" fontId="4" fillId="0" borderId="0" xfId="0" applyFont="1" applyFill="1" applyBorder="1" applyAlignment="1">
      <alignment horizontal="center"/>
    </xf>
    <xf numFmtId="0" fontId="4" fillId="0" borderId="0" xfId="0" applyFont="1" applyFill="1" applyAlignment="1">
      <alignment horizontal="center" vertical="justify"/>
    </xf>
    <xf numFmtId="0" fontId="1" fillId="0" borderId="6" xfId="0" applyFont="1" applyFill="1" applyBorder="1" applyAlignment="1">
      <alignment/>
    </xf>
    <xf numFmtId="0" fontId="4" fillId="0" borderId="0" xfId="0" applyFont="1" applyFill="1" applyAlignment="1">
      <alignment/>
    </xf>
    <xf numFmtId="164" fontId="1" fillId="0" borderId="0" xfId="15" applyNumberFormat="1" applyFont="1" applyFill="1" applyBorder="1" applyAlignment="1">
      <alignment/>
    </xf>
    <xf numFmtId="164" fontId="1" fillId="0" borderId="0" xfId="0" applyNumberFormat="1" applyFont="1" applyFill="1" applyBorder="1" applyAlignment="1">
      <alignment/>
    </xf>
    <xf numFmtId="164" fontId="1" fillId="0" borderId="0" xfId="15" applyNumberFormat="1" applyFont="1" applyFill="1" applyAlignment="1">
      <alignment/>
    </xf>
    <xf numFmtId="164" fontId="1" fillId="0" borderId="5" xfId="15" applyNumberFormat="1" applyFont="1" applyFill="1" applyBorder="1" applyAlignment="1">
      <alignment/>
    </xf>
    <xf numFmtId="164" fontId="1" fillId="0" borderId="5" xfId="0" applyNumberFormat="1" applyFont="1" applyFill="1" applyBorder="1" applyAlignment="1">
      <alignment/>
    </xf>
    <xf numFmtId="43" fontId="1" fillId="0" borderId="0" xfId="15" applyFont="1" applyFill="1" applyBorder="1" applyAlignment="1">
      <alignment/>
    </xf>
    <xf numFmtId="164" fontId="10" fillId="0" borderId="0" xfId="15" applyNumberFormat="1" applyFont="1" applyFill="1" applyAlignment="1">
      <alignment/>
    </xf>
    <xf numFmtId="170" fontId="7" fillId="0" borderId="0" xfId="0" applyNumberFormat="1" applyFont="1" applyFill="1" applyAlignment="1">
      <alignment/>
    </xf>
    <xf numFmtId="43" fontId="1" fillId="0" borderId="0" xfId="0" applyNumberFormat="1" applyFont="1" applyFill="1" applyBorder="1" applyAlignment="1">
      <alignment/>
    </xf>
    <xf numFmtId="41" fontId="1" fillId="0" borderId="0" xfId="0" applyNumberFormat="1" applyFont="1" applyAlignment="1">
      <alignment/>
    </xf>
    <xf numFmtId="41" fontId="4" fillId="0" borderId="0" xfId="0" applyNumberFormat="1" applyFont="1" applyAlignment="1">
      <alignment horizontal="center"/>
    </xf>
    <xf numFmtId="15" fontId="4" fillId="0" borderId="0" xfId="0" applyNumberFormat="1" applyFont="1" applyBorder="1" applyAlignment="1">
      <alignment horizontal="center"/>
    </xf>
    <xf numFmtId="14" fontId="4" fillId="0" borderId="0" xfId="0" applyNumberFormat="1" applyFont="1" applyAlignment="1">
      <alignment horizontal="center"/>
    </xf>
    <xf numFmtId="171" fontId="4" fillId="0" borderId="0" xfId="0" applyNumberFormat="1" applyFont="1" applyBorder="1" applyAlignment="1">
      <alignment horizontal="center"/>
    </xf>
    <xf numFmtId="41" fontId="1" fillId="0" borderId="0" xfId="15" applyNumberFormat="1" applyFont="1" applyAlignment="1">
      <alignment/>
    </xf>
    <xf numFmtId="38" fontId="1" fillId="0" borderId="0" xfId="15" applyNumberFormat="1" applyFont="1" applyAlignment="1">
      <alignment/>
    </xf>
    <xf numFmtId="41" fontId="1" fillId="0" borderId="0" xfId="15" applyNumberFormat="1" applyFont="1" applyFill="1" applyAlignment="1">
      <alignment/>
    </xf>
    <xf numFmtId="37" fontId="1" fillId="0" borderId="0" xfId="15" applyNumberFormat="1" applyFont="1" applyAlignment="1">
      <alignment/>
    </xf>
    <xf numFmtId="41" fontId="1" fillId="0" borderId="0" xfId="15" applyNumberFormat="1" applyFont="1" applyBorder="1" applyAlignment="1">
      <alignment/>
    </xf>
    <xf numFmtId="41" fontId="1" fillId="0" borderId="6" xfId="15" applyNumberFormat="1" applyFont="1" applyBorder="1" applyAlignment="1">
      <alignment/>
    </xf>
    <xf numFmtId="38" fontId="1" fillId="0" borderId="0" xfId="15" applyNumberFormat="1" applyFont="1" applyBorder="1" applyAlignment="1">
      <alignment/>
    </xf>
    <xf numFmtId="41" fontId="1" fillId="0" borderId="11" xfId="15" applyNumberFormat="1" applyFont="1" applyBorder="1" applyAlignment="1">
      <alignment/>
    </xf>
    <xf numFmtId="41" fontId="1" fillId="0" borderId="11" xfId="15" applyNumberFormat="1" applyFont="1" applyFill="1" applyBorder="1" applyAlignment="1">
      <alignment/>
    </xf>
    <xf numFmtId="37" fontId="1" fillId="0" borderId="0" xfId="15" applyNumberFormat="1" applyFont="1" applyBorder="1" applyAlignment="1">
      <alignment/>
    </xf>
    <xf numFmtId="41" fontId="1" fillId="0" borderId="7" xfId="15" applyNumberFormat="1" applyFont="1" applyBorder="1" applyAlignment="1">
      <alignment/>
    </xf>
    <xf numFmtId="38" fontId="1" fillId="0" borderId="0" xfId="0" applyNumberFormat="1" applyFont="1" applyAlignment="1">
      <alignment/>
    </xf>
    <xf numFmtId="41" fontId="1" fillId="0" borderId="7" xfId="0" applyNumberFormat="1" applyFont="1" applyBorder="1" applyAlignment="1">
      <alignment/>
    </xf>
    <xf numFmtId="38" fontId="1" fillId="0" borderId="0" xfId="0" applyNumberFormat="1" applyFont="1" applyBorder="1" applyAlignment="1">
      <alignment/>
    </xf>
    <xf numFmtId="0" fontId="11" fillId="0" borderId="0" xfId="0" applyFont="1" applyAlignment="1">
      <alignment horizontal="right"/>
    </xf>
    <xf numFmtId="41" fontId="11" fillId="0" borderId="0" xfId="0" applyNumberFormat="1" applyFont="1" applyAlignment="1">
      <alignment/>
    </xf>
    <xf numFmtId="164" fontId="11" fillId="0" borderId="0" xfId="0" applyNumberFormat="1" applyFont="1" applyAlignment="1">
      <alignment/>
    </xf>
    <xf numFmtId="41" fontId="6" fillId="0" borderId="0" xfId="0" applyNumberFormat="1" applyFont="1" applyAlignment="1">
      <alignment/>
    </xf>
    <xf numFmtId="0" fontId="12" fillId="0" borderId="0" xfId="0" applyFont="1" applyAlignment="1">
      <alignment/>
    </xf>
    <xf numFmtId="41" fontId="12" fillId="0" borderId="0" xfId="0" applyNumberFormat="1" applyFont="1" applyAlignment="1">
      <alignment/>
    </xf>
    <xf numFmtId="172" fontId="11" fillId="0" borderId="0" xfId="15" applyNumberFormat="1" applyFont="1" applyAlignment="1">
      <alignment/>
    </xf>
    <xf numFmtId="164" fontId="11" fillId="0" borderId="0" xfId="15" applyNumberFormat="1" applyFont="1" applyAlignment="1">
      <alignment/>
    </xf>
    <xf numFmtId="43" fontId="6" fillId="0" borderId="0" xfId="15" applyFont="1" applyAlignment="1">
      <alignment/>
    </xf>
    <xf numFmtId="41" fontId="11" fillId="0" borderId="0" xfId="15" applyNumberFormat="1" applyFont="1" applyAlignment="1">
      <alignment/>
    </xf>
    <xf numFmtId="41" fontId="6" fillId="0" borderId="0" xfId="15" applyNumberFormat="1" applyFont="1" applyAlignment="1">
      <alignment/>
    </xf>
    <xf numFmtId="0" fontId="13" fillId="0" borderId="0" xfId="0" applyFont="1" applyAlignment="1">
      <alignment/>
    </xf>
    <xf numFmtId="0" fontId="14" fillId="0" borderId="0" xfId="0" applyFont="1" applyAlignment="1">
      <alignment/>
    </xf>
    <xf numFmtId="43" fontId="1" fillId="0" borderId="0" xfId="15" applyFont="1" applyFill="1" applyAlignment="1">
      <alignment/>
    </xf>
    <xf numFmtId="0" fontId="4" fillId="0" borderId="12" xfId="0" applyFont="1" applyBorder="1" applyAlignment="1">
      <alignment horizontal="center"/>
    </xf>
    <xf numFmtId="0" fontId="4" fillId="0" borderId="7" xfId="0" applyFont="1" applyBorder="1" applyAlignment="1">
      <alignment horizontal="center"/>
    </xf>
    <xf numFmtId="0" fontId="4" fillId="0" borderId="13" xfId="0" applyFont="1" applyBorder="1" applyAlignment="1">
      <alignment horizontal="center"/>
    </xf>
    <xf numFmtId="164" fontId="4" fillId="0" borderId="12" xfId="15" applyNumberFormat="1" applyFont="1" applyBorder="1" applyAlignment="1">
      <alignment horizontal="center"/>
    </xf>
    <xf numFmtId="164" fontId="4" fillId="0" borderId="7" xfId="15" applyNumberFormat="1" applyFont="1" applyBorder="1" applyAlignment="1">
      <alignment horizontal="center"/>
    </xf>
    <xf numFmtId="164" fontId="4" fillId="0" borderId="13" xfId="15" applyNumberFormat="1" applyFont="1" applyBorder="1" applyAlignment="1">
      <alignment horizontal="center"/>
    </xf>
    <xf numFmtId="0" fontId="4" fillId="0" borderId="0" xfId="0" applyFont="1" applyFill="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152400</xdr:rowOff>
    </xdr:from>
    <xdr:to>
      <xdr:col>6</xdr:col>
      <xdr:colOff>0</xdr:colOff>
      <xdr:row>61</xdr:row>
      <xdr:rowOff>28575</xdr:rowOff>
    </xdr:to>
    <xdr:sp>
      <xdr:nvSpPr>
        <xdr:cNvPr id="1" name="TextBox 1"/>
        <xdr:cNvSpPr txBox="1">
          <a:spLocks noChangeArrowheads="1"/>
        </xdr:cNvSpPr>
      </xdr:nvSpPr>
      <xdr:spPr>
        <a:xfrm>
          <a:off x="0" y="9410700"/>
          <a:ext cx="5800725" cy="523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The Condensed Consolidated Income Statements should be read in conjunction with the Annual Financial Report for the year ended 31st January 2006 and the accompanying explanatory notes attached to the interim 
financial statements.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45</xdr:row>
      <xdr:rowOff>152400</xdr:rowOff>
    </xdr:from>
    <xdr:to>
      <xdr:col>7</xdr:col>
      <xdr:colOff>752475</xdr:colOff>
      <xdr:row>49</xdr:row>
      <xdr:rowOff>28575</xdr:rowOff>
    </xdr:to>
    <xdr:sp>
      <xdr:nvSpPr>
        <xdr:cNvPr id="1" name="TextBox 1"/>
        <xdr:cNvSpPr txBox="1">
          <a:spLocks noChangeArrowheads="1"/>
        </xdr:cNvSpPr>
      </xdr:nvSpPr>
      <xdr:spPr>
        <a:xfrm>
          <a:off x="0" y="7610475"/>
          <a:ext cx="5705475" cy="523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The Condensed Consolidated Income Statements should be read in conjunction with the Annual Financial Report for the year ended 31st January 2006 and the accompanying explanatory notes attached to the interim 
financial statements.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44</xdr:row>
      <xdr:rowOff>9525</xdr:rowOff>
    </xdr:from>
    <xdr:to>
      <xdr:col>4</xdr:col>
      <xdr:colOff>838200</xdr:colOff>
      <xdr:row>47</xdr:row>
      <xdr:rowOff>47625</xdr:rowOff>
    </xdr:to>
    <xdr:sp>
      <xdr:nvSpPr>
        <xdr:cNvPr id="1" name="TextBox 1"/>
        <xdr:cNvSpPr txBox="1">
          <a:spLocks noChangeArrowheads="1"/>
        </xdr:cNvSpPr>
      </xdr:nvSpPr>
      <xdr:spPr>
        <a:xfrm>
          <a:off x="28575" y="6962775"/>
          <a:ext cx="5314950" cy="523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The Condensed Consolidated Income Statements should be read in conjunction with the Annual Financial Report for the year ended 31st January 2006 and the accompanying explanatory notes attached to the interim 
financial statements.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76200</xdr:rowOff>
    </xdr:from>
    <xdr:to>
      <xdr:col>9</xdr:col>
      <xdr:colOff>0</xdr:colOff>
      <xdr:row>6</xdr:row>
      <xdr:rowOff>76200</xdr:rowOff>
    </xdr:to>
    <xdr:sp>
      <xdr:nvSpPr>
        <xdr:cNvPr id="1" name="Line 1"/>
        <xdr:cNvSpPr>
          <a:spLocks/>
        </xdr:cNvSpPr>
      </xdr:nvSpPr>
      <xdr:spPr>
        <a:xfrm>
          <a:off x="6391275" y="1123950"/>
          <a:ext cx="15906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6</xdr:row>
      <xdr:rowOff>85725</xdr:rowOff>
    </xdr:from>
    <xdr:to>
      <xdr:col>4</xdr:col>
      <xdr:colOff>0</xdr:colOff>
      <xdr:row>6</xdr:row>
      <xdr:rowOff>85725</xdr:rowOff>
    </xdr:to>
    <xdr:sp>
      <xdr:nvSpPr>
        <xdr:cNvPr id="2" name="Line 2"/>
        <xdr:cNvSpPr>
          <a:spLocks/>
        </xdr:cNvSpPr>
      </xdr:nvSpPr>
      <xdr:spPr>
        <a:xfrm flipH="1">
          <a:off x="2381250" y="1133475"/>
          <a:ext cx="16002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533400</xdr:colOff>
      <xdr:row>8</xdr:row>
      <xdr:rowOff>85725</xdr:rowOff>
    </xdr:from>
    <xdr:to>
      <xdr:col>7</xdr:col>
      <xdr:colOff>0</xdr:colOff>
      <xdr:row>8</xdr:row>
      <xdr:rowOff>85725</xdr:rowOff>
    </xdr:to>
    <xdr:sp>
      <xdr:nvSpPr>
        <xdr:cNvPr id="3" name="Line 3"/>
        <xdr:cNvSpPr>
          <a:spLocks/>
        </xdr:cNvSpPr>
      </xdr:nvSpPr>
      <xdr:spPr>
        <a:xfrm>
          <a:off x="5314950" y="1457325"/>
          <a:ext cx="1066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8</xdr:row>
      <xdr:rowOff>85725</xdr:rowOff>
    </xdr:from>
    <xdr:to>
      <xdr:col>4</xdr:col>
      <xdr:colOff>257175</xdr:colOff>
      <xdr:row>8</xdr:row>
      <xdr:rowOff>85725</xdr:rowOff>
    </xdr:to>
    <xdr:sp>
      <xdr:nvSpPr>
        <xdr:cNvPr id="4" name="Line 4"/>
        <xdr:cNvSpPr>
          <a:spLocks/>
        </xdr:cNvSpPr>
      </xdr:nvSpPr>
      <xdr:spPr>
        <a:xfrm flipH="1">
          <a:off x="3181350" y="1457325"/>
          <a:ext cx="1057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36</xdr:row>
      <xdr:rowOff>66675</xdr:rowOff>
    </xdr:from>
    <xdr:to>
      <xdr:col>10</xdr:col>
      <xdr:colOff>781050</xdr:colOff>
      <xdr:row>38</xdr:row>
      <xdr:rowOff>114300</xdr:rowOff>
    </xdr:to>
    <xdr:sp>
      <xdr:nvSpPr>
        <xdr:cNvPr id="5" name="TextBox 5"/>
        <xdr:cNvSpPr txBox="1">
          <a:spLocks noChangeArrowheads="1"/>
        </xdr:cNvSpPr>
      </xdr:nvSpPr>
      <xdr:spPr>
        <a:xfrm>
          <a:off x="85725" y="6010275"/>
          <a:ext cx="9477375" cy="371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The Condensed Consolidated Income Statements should be read in conjunction with the Annual Financial Report for the year ended 31st January 2006 and the accompanying explanatory notes attached to the interim financial statements.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WINDOWS\Desktop\Documents\Quarterly%20report\Qtr1-2007\jkconsol-040706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RS BS"/>
      <sheetName val="FRS PL"/>
      <sheetName val="FRS equity"/>
      <sheetName val="cf"/>
      <sheetName val="Cond PL"/>
      <sheetName val="Cond BS"/>
      <sheetName val="equity"/>
      <sheetName val="det equity"/>
      <sheetName val="cf work"/>
      <sheetName val="EPS"/>
      <sheetName val="Fully diluted"/>
      <sheetName val="adj"/>
      <sheetName val="Sheet1"/>
      <sheetName val="Source"/>
      <sheetName val="pl"/>
      <sheetName val="P&amp;L"/>
      <sheetName val="bs"/>
      <sheetName val="B. Sheet"/>
      <sheetName val="notes"/>
      <sheetName val="working"/>
      <sheetName val="seg"/>
      <sheetName val="segYTD"/>
      <sheetName val="Proof of MI"/>
      <sheetName val="je"/>
      <sheetName val="Proof of RE"/>
      <sheetName val="FJK"/>
      <sheetName val="op bal"/>
      <sheetName val="reserve"/>
      <sheetName val="cnx"/>
      <sheetName val="goodwill"/>
      <sheetName val="segOct"/>
      <sheetName val="inter SP"/>
      <sheetName val="seg Apr"/>
      <sheetName val="Announcement"/>
      <sheetName val="disposal"/>
      <sheetName val="FA"/>
      <sheetName val="summary"/>
      <sheetName val="Announcement note"/>
    </sheetNames>
    <sheetDataSet>
      <sheetData sheetId="1">
        <row r="34">
          <cell r="H34">
            <v>1726</v>
          </cell>
        </row>
        <row r="35">
          <cell r="B35">
            <v>2797</v>
          </cell>
        </row>
      </sheetData>
      <sheetData sheetId="4">
        <row r="23">
          <cell r="F23">
            <v>8763</v>
          </cell>
        </row>
      </sheetData>
      <sheetData sheetId="5">
        <row r="14">
          <cell r="G14">
            <v>82</v>
          </cell>
        </row>
        <row r="24">
          <cell r="D24">
            <v>35322</v>
          </cell>
          <cell r="F24">
            <v>27737</v>
          </cell>
        </row>
        <row r="25">
          <cell r="D25">
            <v>56838.00000000001</v>
          </cell>
          <cell r="F25">
            <v>49873</v>
          </cell>
        </row>
        <row r="26">
          <cell r="G26">
            <v>0</v>
          </cell>
        </row>
        <row r="27">
          <cell r="F27">
            <v>21870</v>
          </cell>
        </row>
        <row r="31">
          <cell r="D31">
            <v>35473</v>
          </cell>
          <cell r="F31">
            <v>28361</v>
          </cell>
        </row>
        <row r="32">
          <cell r="D32">
            <v>2873</v>
          </cell>
          <cell r="F32">
            <v>3430</v>
          </cell>
        </row>
      </sheetData>
      <sheetData sheetId="7">
        <row r="13">
          <cell r="D13">
            <v>53020</v>
          </cell>
          <cell r="E13">
            <v>3704</v>
          </cell>
          <cell r="F13">
            <v>377</v>
          </cell>
          <cell r="G13">
            <v>464</v>
          </cell>
          <cell r="H13">
            <v>515</v>
          </cell>
          <cell r="I13">
            <v>-997</v>
          </cell>
        </row>
        <row r="16">
          <cell r="A16" t="str">
            <v>Transfer from retained profit to capital reverse</v>
          </cell>
          <cell r="C16">
            <v>0</v>
          </cell>
          <cell r="D16">
            <v>0</v>
          </cell>
          <cell r="E16">
            <v>0</v>
          </cell>
        </row>
        <row r="18">
          <cell r="A18" t="str">
            <v>Currency translation differences</v>
          </cell>
          <cell r="C18">
            <v>0</v>
          </cell>
          <cell r="D18">
            <v>0</v>
          </cell>
          <cell r="E18">
            <v>0</v>
          </cell>
          <cell r="F18">
            <v>0</v>
          </cell>
        </row>
        <row r="20">
          <cell r="C20">
            <v>0</v>
          </cell>
          <cell r="D20">
            <v>0</v>
          </cell>
          <cell r="E20">
            <v>0</v>
          </cell>
          <cell r="F20">
            <v>0</v>
          </cell>
          <cell r="G20">
            <v>0</v>
          </cell>
        </row>
        <row r="22">
          <cell r="I22">
            <v>11061.1</v>
          </cell>
        </row>
        <row r="24">
          <cell r="D24">
            <v>53076</v>
          </cell>
          <cell r="E24">
            <v>3715</v>
          </cell>
          <cell r="F24">
            <v>377</v>
          </cell>
          <cell r="G24">
            <v>582</v>
          </cell>
          <cell r="H24">
            <v>623</v>
          </cell>
        </row>
        <row r="27">
          <cell r="A27" t="str">
            <v>Transfer from retained profit to capital reverse</v>
          </cell>
        </row>
        <row r="28">
          <cell r="H28">
            <v>-273.1</v>
          </cell>
        </row>
        <row r="30">
          <cell r="I30">
            <v>4070</v>
          </cell>
        </row>
        <row r="32">
          <cell r="F32">
            <v>0</v>
          </cell>
        </row>
      </sheetData>
      <sheetData sheetId="9">
        <row r="18">
          <cell r="G18">
            <v>7.67</v>
          </cell>
        </row>
        <row r="20">
          <cell r="G20">
            <v>7.67</v>
          </cell>
        </row>
      </sheetData>
      <sheetData sheetId="10">
        <row r="24">
          <cell r="I24">
            <v>7.641510009508362</v>
          </cell>
          <cell r="K24">
            <v>7.641510009508362</v>
          </cell>
        </row>
      </sheetData>
      <sheetData sheetId="15">
        <row r="7">
          <cell r="Y7">
            <v>57961.885089999996</v>
          </cell>
          <cell r="AA7">
            <v>57961.885089999996</v>
          </cell>
        </row>
        <row r="11">
          <cell r="Y11">
            <v>-34656.41259000001</v>
          </cell>
          <cell r="AA11">
            <v>-34656.41259000001</v>
          </cell>
        </row>
        <row r="12">
          <cell r="Y12">
            <v>-5250.786</v>
          </cell>
          <cell r="AA12">
            <v>-5250.786</v>
          </cell>
        </row>
        <row r="13">
          <cell r="Y13">
            <v>0</v>
          </cell>
          <cell r="AA13">
            <v>0</v>
          </cell>
        </row>
        <row r="14">
          <cell r="AA14">
            <v>0</v>
          </cell>
        </row>
        <row r="27">
          <cell r="Y27">
            <v>-16.565</v>
          </cell>
          <cell r="AA27">
            <v>-16.565</v>
          </cell>
        </row>
        <row r="28">
          <cell r="Y28">
            <v>140.5504</v>
          </cell>
        </row>
        <row r="30">
          <cell r="Y30">
            <v>514.3588</v>
          </cell>
          <cell r="AA30">
            <v>514.3588</v>
          </cell>
        </row>
        <row r="41">
          <cell r="Y41">
            <v>8343.24119</v>
          </cell>
          <cell r="AA41">
            <v>8343.24119</v>
          </cell>
        </row>
        <row r="45">
          <cell r="Y45">
            <v>32.8734</v>
          </cell>
          <cell r="AA45">
            <v>32.8734</v>
          </cell>
        </row>
        <row r="46">
          <cell r="Y46">
            <v>209.841</v>
          </cell>
          <cell r="AA46">
            <v>209.841</v>
          </cell>
        </row>
        <row r="47">
          <cell r="Y47">
            <v>33.978</v>
          </cell>
          <cell r="AA47">
            <v>33.978</v>
          </cell>
        </row>
        <row r="50">
          <cell r="Y50">
            <v>0</v>
          </cell>
          <cell r="AA50">
            <v>0</v>
          </cell>
        </row>
        <row r="51">
          <cell r="Y51">
            <v>0</v>
          </cell>
          <cell r="AA51">
            <v>0</v>
          </cell>
        </row>
        <row r="52">
          <cell r="AA52">
            <v>0</v>
          </cell>
        </row>
        <row r="55">
          <cell r="Y55">
            <v>1320.3360000000002</v>
          </cell>
          <cell r="AA55">
            <v>1320.3360000000002</v>
          </cell>
        </row>
        <row r="57">
          <cell r="Y57">
            <v>0</v>
          </cell>
          <cell r="AA57">
            <v>0</v>
          </cell>
        </row>
        <row r="58">
          <cell r="Y58">
            <v>133.227</v>
          </cell>
          <cell r="AA58">
            <v>133.227</v>
          </cell>
        </row>
        <row r="65">
          <cell r="U65">
            <v>0</v>
          </cell>
        </row>
        <row r="69">
          <cell r="Y69">
            <v>0</v>
          </cell>
          <cell r="AA69">
            <v>0</v>
          </cell>
        </row>
        <row r="73">
          <cell r="Y73">
            <v>-1895.6</v>
          </cell>
          <cell r="AA73">
            <v>-1895.6</v>
          </cell>
        </row>
        <row r="78">
          <cell r="Y78">
            <v>-2796.7890000000007</v>
          </cell>
          <cell r="AA78">
            <v>-2796.7890000000007</v>
          </cell>
        </row>
        <row r="80">
          <cell r="Y80">
            <v>4069.6137099999905</v>
          </cell>
          <cell r="AA80">
            <v>4069.6137099999905</v>
          </cell>
        </row>
        <row r="89">
          <cell r="U89">
            <v>3142.529</v>
          </cell>
        </row>
        <row r="95">
          <cell r="U95">
            <v>3730.4310000000005</v>
          </cell>
        </row>
        <row r="97">
          <cell r="U97">
            <v>-1404.569</v>
          </cell>
        </row>
      </sheetData>
      <sheetData sheetId="17">
        <row r="8">
          <cell r="Z8">
            <v>50600.27753</v>
          </cell>
        </row>
        <row r="10">
          <cell r="Z10">
            <v>2894.8</v>
          </cell>
        </row>
        <row r="12">
          <cell r="Z12">
            <v>3099.73</v>
          </cell>
        </row>
        <row r="18">
          <cell r="Z18">
            <v>7.275957614183426E-12</v>
          </cell>
        </row>
        <row r="19">
          <cell r="Z19">
            <v>8653.471</v>
          </cell>
        </row>
        <row r="28">
          <cell r="Z28">
            <v>35322.405999999995</v>
          </cell>
        </row>
        <row r="29">
          <cell r="Z29">
            <v>52055.074349999995</v>
          </cell>
        </row>
        <row r="30">
          <cell r="Z30">
            <v>91.56600000000002</v>
          </cell>
        </row>
        <row r="31">
          <cell r="Z31">
            <v>4676.093670000001</v>
          </cell>
        </row>
        <row r="32">
          <cell r="Z32">
            <v>1147.926</v>
          </cell>
        </row>
        <row r="35">
          <cell r="Z35">
            <v>14.755</v>
          </cell>
        </row>
        <row r="38">
          <cell r="Z38">
            <v>9764.894</v>
          </cell>
        </row>
        <row r="39">
          <cell r="Z39">
            <v>10666.333390000002</v>
          </cell>
        </row>
        <row r="45">
          <cell r="Z45">
            <v>21701.1368</v>
          </cell>
        </row>
        <row r="46">
          <cell r="Z46">
            <v>13517.08762</v>
          </cell>
        </row>
        <row r="48">
          <cell r="Z48">
            <v>254.62400000000002</v>
          </cell>
        </row>
        <row r="53">
          <cell r="Z53">
            <v>2225</v>
          </cell>
        </row>
        <row r="54">
          <cell r="Z54">
            <v>647.787</v>
          </cell>
        </row>
        <row r="56">
          <cell r="Z56">
            <v>1176.212</v>
          </cell>
        </row>
        <row r="57">
          <cell r="Z57">
            <v>0</v>
          </cell>
        </row>
        <row r="68">
          <cell r="Z68">
            <v>53075.89999999997</v>
          </cell>
        </row>
        <row r="83">
          <cell r="Z83">
            <v>56435.48799999998</v>
          </cell>
        </row>
        <row r="87">
          <cell r="Z87">
            <v>8456.59764</v>
          </cell>
        </row>
        <row r="89">
          <cell r="Z89">
            <v>1342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62"/>
  <sheetViews>
    <sheetView tabSelected="1" zoomScale="120" zoomScaleNormal="120" workbookViewId="0" topLeftCell="A1">
      <selection activeCell="A12" sqref="A12"/>
    </sheetView>
  </sheetViews>
  <sheetFormatPr defaultColWidth="9.140625" defaultRowHeight="12.75"/>
  <cols>
    <col min="1" max="1" width="36.28125" style="2" customWidth="1"/>
    <col min="2" max="2" width="12.28125" style="2" customWidth="1"/>
    <col min="3" max="3" width="3.8515625" style="2" customWidth="1"/>
    <col min="4" max="4" width="15.7109375" style="2" customWidth="1"/>
    <col min="5" max="5" width="3.28125" style="2" customWidth="1"/>
    <col min="6" max="6" width="15.57421875" style="2" customWidth="1"/>
    <col min="7" max="16384" width="8.8515625" style="2" customWidth="1"/>
  </cols>
  <sheetData>
    <row r="1" ht="18.75">
      <c r="A1" s="1" t="s">
        <v>0</v>
      </c>
    </row>
    <row r="3" spans="1:3" ht="15.75">
      <c r="A3" s="3" t="s">
        <v>1</v>
      </c>
      <c r="B3" s="4"/>
      <c r="C3" s="4"/>
    </row>
    <row r="4" spans="1:3" ht="15.75">
      <c r="A4" s="3" t="s">
        <v>2</v>
      </c>
      <c r="B4" s="4"/>
      <c r="C4" s="4"/>
    </row>
    <row r="6" spans="4:6" ht="12.75">
      <c r="D6" s="5" t="s">
        <v>3</v>
      </c>
      <c r="E6" s="6"/>
      <c r="F6" s="5" t="s">
        <v>4</v>
      </c>
    </row>
    <row r="7" spans="4:6" ht="12.75">
      <c r="D7" s="7" t="s">
        <v>5</v>
      </c>
      <c r="E7" s="6"/>
      <c r="F7" s="7" t="s">
        <v>6</v>
      </c>
    </row>
    <row r="8" spans="4:6" ht="12.75">
      <c r="D8" s="7" t="s">
        <v>7</v>
      </c>
      <c r="E8" s="6"/>
      <c r="F8" s="7" t="s">
        <v>8</v>
      </c>
    </row>
    <row r="9" spans="4:6" ht="12.75">
      <c r="D9" s="8" t="s">
        <v>9</v>
      </c>
      <c r="E9" s="9"/>
      <c r="F9" s="8">
        <v>38748</v>
      </c>
    </row>
    <row r="10" spans="2:6" ht="12.75">
      <c r="B10" s="10"/>
      <c r="D10" s="11" t="s">
        <v>10</v>
      </c>
      <c r="E10" s="6"/>
      <c r="F10" s="11" t="s">
        <v>10</v>
      </c>
    </row>
    <row r="11" ht="12.75">
      <c r="A11" s="4" t="s">
        <v>11</v>
      </c>
    </row>
    <row r="12" ht="12.75">
      <c r="A12" s="4" t="s">
        <v>12</v>
      </c>
    </row>
    <row r="13" spans="1:7" ht="12.75">
      <c r="A13" s="2" t="s">
        <v>13</v>
      </c>
      <c r="B13" s="12"/>
      <c r="D13" s="13">
        <f>ROUND('[1]B. Sheet'!Z8,0)</f>
        <v>50600</v>
      </c>
      <c r="E13" s="14"/>
      <c r="F13" s="13">
        <v>50015</v>
      </c>
      <c r="G13" s="15"/>
    </row>
    <row r="14" spans="1:6" ht="12.75">
      <c r="A14" s="2" t="s">
        <v>14</v>
      </c>
      <c r="D14" s="16">
        <f>ROUND('[1]B. Sheet'!Z12,0)</f>
        <v>3100</v>
      </c>
      <c r="E14" s="14"/>
      <c r="F14" s="16">
        <v>3018</v>
      </c>
    </row>
    <row r="15" spans="1:6" ht="12.75">
      <c r="A15" s="2" t="s">
        <v>15</v>
      </c>
      <c r="D15" s="16">
        <f>ROUND('[1]B. Sheet'!Z19,0)</f>
        <v>8653</v>
      </c>
      <c r="E15" s="14"/>
      <c r="F15" s="16">
        <v>8746</v>
      </c>
    </row>
    <row r="16" spans="1:6" ht="12.75">
      <c r="A16" s="2" t="s">
        <v>16</v>
      </c>
      <c r="D16" s="16">
        <f>ROUND('[1]B. Sheet'!Z10,0)</f>
        <v>2895</v>
      </c>
      <c r="E16" s="14"/>
      <c r="F16" s="16">
        <v>2895</v>
      </c>
    </row>
    <row r="17" spans="4:6" ht="12.75">
      <c r="D17" s="17">
        <f>SUM(D13:D16)</f>
        <v>65248</v>
      </c>
      <c r="E17" s="14"/>
      <c r="F17" s="17">
        <f>SUM(F13:F16)</f>
        <v>64674</v>
      </c>
    </row>
    <row r="18" spans="4:6" ht="12.75">
      <c r="D18" s="14"/>
      <c r="E18" s="14"/>
      <c r="F18" s="14"/>
    </row>
    <row r="19" spans="1:6" ht="12.75">
      <c r="A19" s="4" t="s">
        <v>17</v>
      </c>
      <c r="D19" s="14"/>
      <c r="E19" s="14"/>
      <c r="F19" s="14"/>
    </row>
    <row r="20" spans="1:6" ht="12.75">
      <c r="A20" s="2" t="s">
        <v>18</v>
      </c>
      <c r="B20" s="18"/>
      <c r="C20" s="18"/>
      <c r="D20" s="19">
        <f>ROUND('[1]B. Sheet'!Z28,0)</f>
        <v>35322</v>
      </c>
      <c r="E20" s="14"/>
      <c r="F20" s="13">
        <v>27737</v>
      </c>
    </row>
    <row r="21" spans="1:6" ht="12.75">
      <c r="A21" s="2" t="s">
        <v>19</v>
      </c>
      <c r="B21" s="18"/>
      <c r="C21" s="18"/>
      <c r="D21" s="20">
        <f>ROUND('[1]B. Sheet'!Z29+'[1]B. Sheet'!Z30+'[1]B. Sheet'!Z31+1+'[1]B. Sheet'!Z35,0)+'[1]B. Sheet'!Z18</f>
        <v>56838.00000000001</v>
      </c>
      <c r="E21" s="14"/>
      <c r="F21" s="16">
        <v>49873</v>
      </c>
    </row>
    <row r="22" spans="1:6" ht="12.75">
      <c r="A22" s="2" t="s">
        <v>20</v>
      </c>
      <c r="B22" s="18"/>
      <c r="C22" s="18"/>
      <c r="D22" s="16">
        <f>ROUND('[1]B. Sheet'!Z32,0)</f>
        <v>1148</v>
      </c>
      <c r="E22" s="14"/>
      <c r="F22" s="16">
        <v>1148</v>
      </c>
    </row>
    <row r="23" spans="1:6" ht="12.75">
      <c r="A23" s="2" t="s">
        <v>21</v>
      </c>
      <c r="B23" s="18"/>
      <c r="C23" s="18"/>
      <c r="D23" s="16">
        <f>ROUND('[1]B. Sheet'!Z38+'[1]B. Sheet'!Z39,0)</f>
        <v>20431</v>
      </c>
      <c r="E23" s="14"/>
      <c r="F23" s="16">
        <v>21870</v>
      </c>
    </row>
    <row r="24" spans="1:6" ht="12.75">
      <c r="A24" s="18"/>
      <c r="B24" s="18"/>
      <c r="C24" s="18"/>
      <c r="D24" s="17">
        <f>SUM(D20:D23)</f>
        <v>113739</v>
      </c>
      <c r="E24" s="14"/>
      <c r="F24" s="17">
        <f>SUM(F20:F23)</f>
        <v>100628</v>
      </c>
    </row>
    <row r="26" spans="1:6" ht="13.5" thickBot="1">
      <c r="A26" s="21" t="s">
        <v>22</v>
      </c>
      <c r="B26" s="15"/>
      <c r="C26" s="15"/>
      <c r="D26" s="22">
        <f>D17+D24</f>
        <v>178987</v>
      </c>
      <c r="E26" s="23"/>
      <c r="F26" s="22">
        <f>F17+F24</f>
        <v>165302</v>
      </c>
    </row>
    <row r="27" spans="4:6" ht="13.5" thickTop="1">
      <c r="D27" s="14"/>
      <c r="E27" s="14"/>
      <c r="F27" s="14"/>
    </row>
    <row r="28" spans="4:6" ht="12.75">
      <c r="D28" s="14"/>
      <c r="E28" s="14"/>
      <c r="F28" s="14"/>
    </row>
    <row r="29" spans="1:6" ht="12.75">
      <c r="A29" s="4" t="s">
        <v>23</v>
      </c>
      <c r="D29" s="14"/>
      <c r="E29" s="14"/>
      <c r="F29" s="14"/>
    </row>
    <row r="30" spans="1:6" ht="12.75">
      <c r="A30" s="4" t="s">
        <v>24</v>
      </c>
      <c r="D30" s="14"/>
      <c r="E30" s="14"/>
      <c r="F30" s="14"/>
    </row>
    <row r="31" spans="1:6" ht="12.75">
      <c r="A31" s="2" t="s">
        <v>25</v>
      </c>
      <c r="D31" s="24">
        <f>ROUND('[1]B. Sheet'!Z68,0)</f>
        <v>53076</v>
      </c>
      <c r="E31" s="24"/>
      <c r="F31" s="24">
        <v>53076</v>
      </c>
    </row>
    <row r="32" spans="1:6" ht="12.75">
      <c r="A32" s="2" t="s">
        <v>65</v>
      </c>
      <c r="D32" s="24">
        <v>3715</v>
      </c>
      <c r="E32" s="24"/>
      <c r="F32" s="24">
        <v>3715</v>
      </c>
    </row>
    <row r="33" spans="1:6" ht="12.75">
      <c r="A33" s="2" t="s">
        <v>26</v>
      </c>
      <c r="D33" s="24">
        <v>1309</v>
      </c>
      <c r="E33" s="24"/>
      <c r="F33" s="24">
        <v>1582</v>
      </c>
    </row>
    <row r="34" spans="1:6" ht="12.75">
      <c r="A34" s="2" t="s">
        <v>115</v>
      </c>
      <c r="D34" s="25">
        <v>15131</v>
      </c>
      <c r="E34" s="24"/>
      <c r="F34" s="25">
        <v>11061</v>
      </c>
    </row>
    <row r="35" spans="1:6" ht="12.75">
      <c r="A35" s="2" t="s">
        <v>27</v>
      </c>
      <c r="B35" s="18"/>
      <c r="C35" s="18"/>
      <c r="D35" s="14">
        <f>SUM(D31:D34)</f>
        <v>73231</v>
      </c>
      <c r="E35" s="14"/>
      <c r="F35" s="14">
        <f>SUM(F31:F34)</f>
        <v>69434</v>
      </c>
    </row>
    <row r="36" spans="2:6" ht="12.75">
      <c r="B36" s="18"/>
      <c r="C36" s="18"/>
      <c r="D36" s="14"/>
      <c r="E36" s="14"/>
      <c r="F36" s="14"/>
    </row>
    <row r="37" spans="1:6" ht="12.75">
      <c r="A37" s="4" t="s">
        <v>28</v>
      </c>
      <c r="D37" s="14">
        <f>ROUND('[1]B. Sheet'!Z83,0)</f>
        <v>56435</v>
      </c>
      <c r="E37" s="14"/>
      <c r="F37" s="14">
        <v>53797</v>
      </c>
    </row>
    <row r="39" spans="1:6" ht="12.75">
      <c r="A39" s="4" t="s">
        <v>29</v>
      </c>
      <c r="D39" s="26">
        <f>SUM(D35:D38)</f>
        <v>129666</v>
      </c>
      <c r="E39" s="23"/>
      <c r="F39" s="26">
        <f>SUM(F35:F38)</f>
        <v>123231</v>
      </c>
    </row>
    <row r="40" spans="4:6" ht="12.75">
      <c r="D40" s="27"/>
      <c r="E40" s="27"/>
      <c r="F40" s="14"/>
    </row>
    <row r="41" spans="1:6" ht="12.75">
      <c r="A41" s="4" t="s">
        <v>30</v>
      </c>
      <c r="D41" s="14"/>
      <c r="E41" s="14"/>
      <c r="F41" s="14"/>
    </row>
    <row r="42" spans="1:6" ht="12.75">
      <c r="A42" s="2" t="s">
        <v>31</v>
      </c>
      <c r="B42" s="12"/>
      <c r="D42" s="14">
        <f>ROUND('[1]B. Sheet'!Z87,0)</f>
        <v>8457</v>
      </c>
      <c r="E42" s="14"/>
      <c r="F42" s="14">
        <v>8457</v>
      </c>
    </row>
    <row r="43" spans="1:6" ht="12.75">
      <c r="A43" s="2" t="s">
        <v>32</v>
      </c>
      <c r="D43" s="25">
        <f>ROUND('[1]B. Sheet'!Z89,0)</f>
        <v>1342</v>
      </c>
      <c r="E43" s="14"/>
      <c r="F43" s="25">
        <v>1342</v>
      </c>
    </row>
    <row r="44" spans="1:6" ht="12.75">
      <c r="A44" s="18"/>
      <c r="D44" s="14">
        <f>SUM(D42:D43)</f>
        <v>9799</v>
      </c>
      <c r="E44" s="14"/>
      <c r="F44" s="14">
        <f>SUM(F42:F43)</f>
        <v>9799</v>
      </c>
    </row>
    <row r="45" spans="4:6" ht="12.75">
      <c r="D45" s="27"/>
      <c r="E45" s="27"/>
      <c r="F45" s="14"/>
    </row>
    <row r="46" spans="1:6" ht="12.75">
      <c r="A46" s="4" t="s">
        <v>33</v>
      </c>
      <c r="D46" s="14"/>
      <c r="E46" s="14"/>
      <c r="F46" s="14"/>
    </row>
    <row r="47" spans="1:6" ht="12.75">
      <c r="A47" s="2" t="s">
        <v>34</v>
      </c>
      <c r="D47" s="19">
        <f>ROUND('[1]B. Sheet'!Z45+'[1]B. Sheet'!Z46+'[1]B. Sheet'!Z48+'[1]B. Sheet'!Z57,0)</f>
        <v>35473</v>
      </c>
      <c r="E47" s="14"/>
      <c r="F47" s="19">
        <v>28361</v>
      </c>
    </row>
    <row r="48" spans="1:6" ht="12.75">
      <c r="A48" s="2" t="s">
        <v>31</v>
      </c>
      <c r="B48" s="12"/>
      <c r="C48" s="18"/>
      <c r="D48" s="20">
        <f>ROUND('[1]B. Sheet'!Z53+'[1]B. Sheet'!Z54,0)</f>
        <v>2873</v>
      </c>
      <c r="E48" s="14"/>
      <c r="F48" s="20">
        <v>3430</v>
      </c>
    </row>
    <row r="49" spans="1:6" ht="12.75" hidden="1">
      <c r="A49" s="2" t="s">
        <v>35</v>
      </c>
      <c r="B49" s="12"/>
      <c r="C49" s="18"/>
      <c r="D49" s="20">
        <v>0</v>
      </c>
      <c r="E49" s="14"/>
      <c r="F49" s="20">
        <v>0</v>
      </c>
    </row>
    <row r="50" spans="1:6" ht="12.75">
      <c r="A50" s="2" t="s">
        <v>36</v>
      </c>
      <c r="B50" s="18"/>
      <c r="C50" s="18"/>
      <c r="D50" s="28">
        <f>ROUND('[1]B. Sheet'!Z56,0)</f>
        <v>1176</v>
      </c>
      <c r="E50" s="14"/>
      <c r="F50" s="28">
        <v>481</v>
      </c>
    </row>
    <row r="51" spans="1:6" ht="12.75">
      <c r="A51" s="18"/>
      <c r="B51" s="18"/>
      <c r="C51" s="18"/>
      <c r="D51" s="17">
        <f>SUM(D47:D50)</f>
        <v>39522</v>
      </c>
      <c r="E51" s="14"/>
      <c r="F51" s="17">
        <f>SUM(F47:F50)</f>
        <v>32272</v>
      </c>
    </row>
    <row r="52" spans="1:6" ht="12.75">
      <c r="A52" s="18"/>
      <c r="B52" s="18"/>
      <c r="C52" s="18"/>
      <c r="D52" s="24"/>
      <c r="E52" s="14"/>
      <c r="F52" s="24"/>
    </row>
    <row r="53" spans="1:6" ht="12.75">
      <c r="A53" s="4" t="s">
        <v>37</v>
      </c>
      <c r="B53" s="18"/>
      <c r="C53" s="18"/>
      <c r="D53" s="24">
        <f>D44+D51</f>
        <v>49321</v>
      </c>
      <c r="E53" s="14"/>
      <c r="F53" s="24">
        <f>F44+F51</f>
        <v>42071</v>
      </c>
    </row>
    <row r="54" spans="1:6" ht="12.75">
      <c r="A54" s="18"/>
      <c r="B54" s="18"/>
      <c r="C54" s="18"/>
      <c r="D54" s="24"/>
      <c r="E54" s="14"/>
      <c r="F54" s="24"/>
    </row>
    <row r="55" spans="1:6" ht="13.5" thickBot="1">
      <c r="A55" s="4" t="s">
        <v>38</v>
      </c>
      <c r="B55" s="18"/>
      <c r="C55" s="18"/>
      <c r="D55" s="22">
        <f>D39+D44+D51</f>
        <v>178987</v>
      </c>
      <c r="E55" s="14"/>
      <c r="F55" s="22">
        <f>F39+F44+F51</f>
        <v>165302</v>
      </c>
    </row>
    <row r="56" spans="1:6" ht="13.5" thickTop="1">
      <c r="A56" s="4"/>
      <c r="B56" s="18"/>
      <c r="C56" s="18"/>
      <c r="D56" s="29"/>
      <c r="E56" s="14"/>
      <c r="F56" s="29"/>
    </row>
    <row r="57" spans="1:6" ht="12.75">
      <c r="A57" s="2" t="s">
        <v>39</v>
      </c>
      <c r="B57" s="18"/>
      <c r="C57" s="18"/>
      <c r="D57" s="30">
        <f>D35/D31</f>
        <v>1.379738488205592</v>
      </c>
      <c r="E57" s="14"/>
      <c r="F57" s="30">
        <f>F35/F31</f>
        <v>1.3081995628909489</v>
      </c>
    </row>
    <row r="58" spans="1:6" ht="12.75">
      <c r="A58" s="18"/>
      <c r="B58" s="18"/>
      <c r="C58" s="18"/>
      <c r="D58" s="24"/>
      <c r="E58" s="14"/>
      <c r="F58" s="24"/>
    </row>
    <row r="59" spans="1:6" ht="12.75">
      <c r="A59" s="18"/>
      <c r="B59" s="18"/>
      <c r="C59" s="18"/>
      <c r="D59" s="24"/>
      <c r="E59" s="14"/>
      <c r="F59" s="24"/>
    </row>
    <row r="60" spans="4:6" ht="12.75">
      <c r="D60" s="27"/>
      <c r="E60" s="27"/>
      <c r="F60" s="14"/>
    </row>
    <row r="61" spans="4:6" ht="12.75">
      <c r="D61" s="27"/>
      <c r="E61" s="27"/>
      <c r="F61" s="14"/>
    </row>
    <row r="62" spans="4:6" ht="12.75">
      <c r="D62" s="27"/>
      <c r="E62" s="27"/>
      <c r="F62" s="14"/>
    </row>
  </sheetData>
  <printOptions horizontalCentered="1"/>
  <pageMargins left="0.41" right="0.43" top="0.26" bottom="0.26" header="0.28" footer="0.26"/>
  <pageSetup horizontalDpi="600" verticalDpi="600" orientation="portrait" scale="94" r:id="rId2"/>
  <drawing r:id="rId1"/>
</worksheet>
</file>

<file path=xl/worksheets/sheet2.xml><?xml version="1.0" encoding="utf-8"?>
<worksheet xmlns="http://schemas.openxmlformats.org/spreadsheetml/2006/main" xmlns:r="http://schemas.openxmlformats.org/officeDocument/2006/relationships">
  <dimension ref="A1:H51"/>
  <sheetViews>
    <sheetView zoomScale="120" zoomScaleNormal="120" workbookViewId="0" topLeftCell="A1">
      <selection activeCell="K44" sqref="K44"/>
    </sheetView>
  </sheetViews>
  <sheetFormatPr defaultColWidth="9.140625" defaultRowHeight="12.75"/>
  <cols>
    <col min="1" max="1" width="30.57421875" style="2" customWidth="1"/>
    <col min="2" max="2" width="11.57421875" style="2" customWidth="1"/>
    <col min="3" max="3" width="2.7109375" style="2" customWidth="1"/>
    <col min="4" max="4" width="11.57421875" style="2" customWidth="1"/>
    <col min="5" max="5" width="3.57421875" style="2" customWidth="1"/>
    <col min="6" max="6" width="11.57421875" style="2" customWidth="1"/>
    <col min="7" max="7" width="2.7109375" style="2" customWidth="1"/>
    <col min="8" max="8" width="11.57421875" style="2" customWidth="1"/>
    <col min="9" max="16384" width="8.8515625" style="2" customWidth="1"/>
  </cols>
  <sheetData>
    <row r="1" ht="18.75">
      <c r="A1" s="1" t="s">
        <v>0</v>
      </c>
    </row>
    <row r="3" ht="15.75">
      <c r="A3" s="3" t="s">
        <v>40</v>
      </c>
    </row>
    <row r="4" ht="15.75">
      <c r="A4" s="3" t="s">
        <v>41</v>
      </c>
    </row>
    <row r="7" spans="2:8" ht="12.75">
      <c r="B7" s="96" t="s">
        <v>42</v>
      </c>
      <c r="C7" s="97"/>
      <c r="D7" s="98"/>
      <c r="F7" s="96" t="s">
        <v>43</v>
      </c>
      <c r="G7" s="97"/>
      <c r="H7" s="98"/>
    </row>
    <row r="8" spans="2:8" ht="12.75">
      <c r="B8" s="99" t="s">
        <v>44</v>
      </c>
      <c r="C8" s="100"/>
      <c r="D8" s="101"/>
      <c r="F8" s="99" t="s">
        <v>44</v>
      </c>
      <c r="G8" s="100"/>
      <c r="H8" s="101"/>
    </row>
    <row r="9" spans="2:8" ht="12.75">
      <c r="B9" s="33">
        <v>2006</v>
      </c>
      <c r="C9" s="34"/>
      <c r="D9" s="33">
        <v>2005</v>
      </c>
      <c r="F9" s="33">
        <v>2006</v>
      </c>
      <c r="G9" s="34"/>
      <c r="H9" s="33">
        <v>2005</v>
      </c>
    </row>
    <row r="10" spans="2:8" ht="12.75">
      <c r="B10" s="11" t="s">
        <v>10</v>
      </c>
      <c r="D10" s="11" t="s">
        <v>10</v>
      </c>
      <c r="F10" s="35" t="s">
        <v>10</v>
      </c>
      <c r="H10" s="35" t="s">
        <v>10</v>
      </c>
    </row>
    <row r="12" ht="12.75">
      <c r="A12" s="4"/>
    </row>
    <row r="13" spans="1:8" ht="12.75">
      <c r="A13" s="2" t="s">
        <v>45</v>
      </c>
      <c r="B13" s="13">
        <f>ROUND('[1]P&amp;L'!AA7,0)</f>
        <v>57962</v>
      </c>
      <c r="C13" s="14"/>
      <c r="D13" s="13">
        <v>45917</v>
      </c>
      <c r="E13" s="14"/>
      <c r="F13" s="13">
        <f>ROUND('[1]P&amp;L'!Y7,0)</f>
        <v>57962</v>
      </c>
      <c r="G13" s="14"/>
      <c r="H13" s="13">
        <v>45917</v>
      </c>
    </row>
    <row r="14" spans="2:8" ht="12.75">
      <c r="B14" s="16"/>
      <c r="C14" s="14"/>
      <c r="D14" s="16"/>
      <c r="E14" s="14"/>
      <c r="F14" s="16"/>
      <c r="G14" s="14"/>
      <c r="H14" s="16"/>
    </row>
    <row r="15" spans="1:8" ht="12.75">
      <c r="A15" s="2" t="s">
        <v>46</v>
      </c>
      <c r="B15" s="16">
        <f>ROUND('[1]P&amp;L'!AA11+'[1]P&amp;L'!AA12+1+'[1]P&amp;L'!AA13+'[1]P&amp;L'!AA14+'[1]P&amp;L'!AA27,0)</f>
        <v>-39923</v>
      </c>
      <c r="C15" s="14"/>
      <c r="D15" s="16">
        <v>-36221</v>
      </c>
      <c r="E15" s="14"/>
      <c r="F15" s="16">
        <f>ROUND('[1]P&amp;L'!Y11+'[1]P&amp;L'!Y12+1+'[1]P&amp;L'!Y13+'[1]P&amp;L'!Y14+'[1]P&amp;L'!Y27,0)</f>
        <v>-39923</v>
      </c>
      <c r="G15" s="14"/>
      <c r="H15" s="16">
        <v>-36221</v>
      </c>
    </row>
    <row r="16" spans="2:8" ht="12.75">
      <c r="B16" s="16"/>
      <c r="C16" s="14"/>
      <c r="D16" s="16"/>
      <c r="E16" s="14"/>
      <c r="F16" s="16"/>
      <c r="G16" s="14"/>
      <c r="H16" s="16"/>
    </row>
    <row r="17" spans="1:8" ht="12.75">
      <c r="A17" s="4" t="s">
        <v>47</v>
      </c>
      <c r="B17" s="13">
        <f>SUM(B13:B15)</f>
        <v>18039</v>
      </c>
      <c r="C17" s="14"/>
      <c r="D17" s="13">
        <f>SUM(D13:D15)</f>
        <v>9696</v>
      </c>
      <c r="E17" s="14"/>
      <c r="F17" s="13">
        <f>SUM(F13:F15)</f>
        <v>18039</v>
      </c>
      <c r="G17" s="14"/>
      <c r="H17" s="13">
        <f>SUM(H13:H15)</f>
        <v>9696</v>
      </c>
    </row>
    <row r="18" spans="2:8" ht="12.75">
      <c r="B18" s="16"/>
      <c r="C18" s="14"/>
      <c r="D18" s="16"/>
      <c r="E18" s="14"/>
      <c r="F18" s="16"/>
      <c r="G18" s="14"/>
      <c r="H18" s="16"/>
    </row>
    <row r="19" spans="1:8" ht="12.75">
      <c r="A19" s="2" t="s">
        <v>48</v>
      </c>
      <c r="B19" s="16">
        <f>ROUND('[1]P&amp;L'!AA30-'[1]P&amp;L'!AA27,0)</f>
        <v>531</v>
      </c>
      <c r="C19" s="14"/>
      <c r="D19" s="16">
        <v>652</v>
      </c>
      <c r="E19" s="14"/>
      <c r="F19" s="16">
        <f>ROUND('[1]P&amp;L'!Y30-'[1]P&amp;L'!Y27,0)</f>
        <v>531</v>
      </c>
      <c r="G19" s="14"/>
      <c r="H19" s="16">
        <v>652</v>
      </c>
    </row>
    <row r="20" spans="2:8" ht="12.75">
      <c r="B20" s="16"/>
      <c r="C20" s="14"/>
      <c r="D20" s="16"/>
      <c r="E20" s="14"/>
      <c r="F20" s="16"/>
      <c r="G20" s="14"/>
      <c r="H20" s="16"/>
    </row>
    <row r="21" spans="1:8" ht="12.75">
      <c r="A21" s="2" t="s">
        <v>49</v>
      </c>
      <c r="B21" s="16">
        <f>ROUND(-'[1]P&amp;L'!AA41-'[1]P&amp;L'!AA50-'[1]P&amp;L'!AA51+1-'[1]P&amp;L'!AA52-'[1]P&amp;L'!AA55+'[1]P&amp;L'!AA57+'[1]P&amp;L'!AA69,0)</f>
        <v>-9663</v>
      </c>
      <c r="C21" s="14"/>
      <c r="D21" s="16">
        <v>-6889</v>
      </c>
      <c r="E21" s="14"/>
      <c r="F21" s="16">
        <f>ROUND(-'[1]P&amp;L'!Y41-'[1]P&amp;L'!Y50-'[1]P&amp;L'!Y51+1-'[1]P&amp;L'!Y55+'[1]P&amp;L'!Y57+'[1]P&amp;L'!Y69,0)</f>
        <v>-9663</v>
      </c>
      <c r="G21" s="14"/>
      <c r="H21" s="16">
        <v>-6889</v>
      </c>
    </row>
    <row r="22" spans="2:8" ht="12.75">
      <c r="B22" s="16"/>
      <c r="C22" s="14"/>
      <c r="D22" s="16"/>
      <c r="E22" s="14"/>
      <c r="F22" s="16"/>
      <c r="G22" s="14"/>
      <c r="H22" s="16"/>
    </row>
    <row r="23" spans="1:8" ht="12.75">
      <c r="A23" s="2" t="s">
        <v>50</v>
      </c>
      <c r="B23" s="16">
        <f>ROUND(-'[1]P&amp;L'!AA45-'[1]P&amp;L'!AA46-'[1]P&amp;L'!AA47,0)</f>
        <v>-277</v>
      </c>
      <c r="C23" s="14"/>
      <c r="D23" s="16">
        <v>-234</v>
      </c>
      <c r="E23" s="14"/>
      <c r="F23" s="16">
        <f>ROUND(-'[1]P&amp;L'!Y45-'[1]P&amp;L'!Y46-'[1]P&amp;L'!Y47,0)</f>
        <v>-277</v>
      </c>
      <c r="G23" s="14"/>
      <c r="H23" s="16">
        <v>-234</v>
      </c>
    </row>
    <row r="24" spans="2:8" ht="12.75">
      <c r="B24" s="16"/>
      <c r="C24" s="14"/>
      <c r="D24" s="16"/>
      <c r="E24" s="14"/>
      <c r="F24" s="16"/>
      <c r="G24" s="14"/>
      <c r="H24" s="16"/>
    </row>
    <row r="25" spans="1:8" ht="12.75">
      <c r="A25" s="2" t="s">
        <v>51</v>
      </c>
      <c r="B25" s="16">
        <f>ROUND('[1]P&amp;L'!AA58,0)</f>
        <v>133</v>
      </c>
      <c r="C25" s="14"/>
      <c r="D25" s="16">
        <f>607-61</f>
        <v>546</v>
      </c>
      <c r="E25" s="14"/>
      <c r="F25" s="16">
        <f>ROUND('[1]P&amp;L'!Y58,0)</f>
        <v>133</v>
      </c>
      <c r="G25" s="14"/>
      <c r="H25" s="16">
        <v>546</v>
      </c>
    </row>
    <row r="26" spans="2:8" ht="12.75">
      <c r="B26" s="36"/>
      <c r="C26" s="14"/>
      <c r="D26" s="36"/>
      <c r="E26" s="14"/>
      <c r="F26" s="36"/>
      <c r="G26" s="14"/>
      <c r="H26" s="36"/>
    </row>
    <row r="27" spans="1:8" ht="12.75">
      <c r="A27" s="4" t="s">
        <v>113</v>
      </c>
      <c r="B27" s="17">
        <f>SUM(B17:B26)</f>
        <v>8763</v>
      </c>
      <c r="C27" s="14"/>
      <c r="D27" s="17">
        <f>SUM(D17:D25)</f>
        <v>3771</v>
      </c>
      <c r="E27" s="14"/>
      <c r="F27" s="17">
        <f>SUM(F17:F26)</f>
        <v>8763</v>
      </c>
      <c r="G27" s="14"/>
      <c r="H27" s="17">
        <f>SUM(H17:H26)</f>
        <v>3771</v>
      </c>
    </row>
    <row r="28" spans="2:8" ht="12.75">
      <c r="B28" s="16"/>
      <c r="C28" s="14"/>
      <c r="D28" s="16"/>
      <c r="E28" s="14"/>
      <c r="F28" s="16"/>
      <c r="G28" s="14"/>
      <c r="H28" s="16"/>
    </row>
    <row r="29" spans="1:8" ht="12.75">
      <c r="A29" s="2" t="s">
        <v>52</v>
      </c>
      <c r="B29" s="16">
        <f>ROUND('[1]P&amp;L'!AA73,0)</f>
        <v>-1896</v>
      </c>
      <c r="C29" s="14"/>
      <c r="D29" s="16">
        <f>-975+61</f>
        <v>-914</v>
      </c>
      <c r="E29" s="14"/>
      <c r="F29" s="16">
        <f>ROUND(+'[1]P&amp;L'!Y73,0)</f>
        <v>-1896</v>
      </c>
      <c r="G29" s="14"/>
      <c r="H29" s="16">
        <v>-914</v>
      </c>
    </row>
    <row r="30" spans="2:8" ht="12.75">
      <c r="B30" s="16"/>
      <c r="C30" s="14"/>
      <c r="D30" s="16"/>
      <c r="E30" s="14"/>
      <c r="F30" s="16"/>
      <c r="G30" s="14"/>
      <c r="H30" s="16"/>
    </row>
    <row r="31" spans="1:8" ht="12.75">
      <c r="A31" s="4" t="s">
        <v>112</v>
      </c>
      <c r="B31" s="17">
        <f>SUM(B27:B30)</f>
        <v>6867</v>
      </c>
      <c r="C31" s="14"/>
      <c r="D31" s="17">
        <f>SUM(D27:D30)</f>
        <v>2857</v>
      </c>
      <c r="E31" s="14"/>
      <c r="F31" s="17">
        <f>SUM(F27:F30)</f>
        <v>6867</v>
      </c>
      <c r="G31" s="14"/>
      <c r="H31" s="17">
        <f>SUM(H27:H30)</f>
        <v>2857</v>
      </c>
    </row>
    <row r="32" spans="1:8" ht="12.75">
      <c r="A32" s="4"/>
      <c r="B32" s="16"/>
      <c r="C32" s="14"/>
      <c r="D32" s="16"/>
      <c r="E32" s="14"/>
      <c r="F32" s="16"/>
      <c r="G32" s="14"/>
      <c r="H32" s="16"/>
    </row>
    <row r="33" spans="1:8" ht="12.75">
      <c r="A33" s="4" t="s">
        <v>53</v>
      </c>
      <c r="B33" s="16"/>
      <c r="C33" s="14"/>
      <c r="D33" s="16"/>
      <c r="E33" s="14"/>
      <c r="F33" s="16"/>
      <c r="G33" s="14"/>
      <c r="H33" s="16"/>
    </row>
    <row r="34" spans="1:8" ht="12.75">
      <c r="A34" s="2" t="s">
        <v>54</v>
      </c>
      <c r="B34" s="16">
        <f>ROUND('[1]P&amp;L'!AA80,0)</f>
        <v>4070</v>
      </c>
      <c r="C34" s="14"/>
      <c r="D34" s="16">
        <f>D31-D35</f>
        <v>1726</v>
      </c>
      <c r="E34" s="14"/>
      <c r="F34" s="16">
        <f>ROUND('[1]P&amp;L'!Y80,0)</f>
        <v>4070</v>
      </c>
      <c r="G34" s="14"/>
      <c r="H34" s="16">
        <f>H31-H35</f>
        <v>1726</v>
      </c>
    </row>
    <row r="35" spans="1:8" ht="12.75">
      <c r="A35" s="2" t="s">
        <v>55</v>
      </c>
      <c r="B35" s="16">
        <f>-ROUND('[1]P&amp;L'!AA78,0)</f>
        <v>2797</v>
      </c>
      <c r="C35" s="14"/>
      <c r="D35" s="16">
        <v>1131</v>
      </c>
      <c r="E35" s="14"/>
      <c r="F35" s="16">
        <f>-ROUND('[1]P&amp;L'!Y78,0)</f>
        <v>2797</v>
      </c>
      <c r="G35" s="14"/>
      <c r="H35" s="16">
        <v>1131</v>
      </c>
    </row>
    <row r="36" spans="2:8" ht="12.75">
      <c r="B36" s="16"/>
      <c r="C36" s="14"/>
      <c r="D36" s="16"/>
      <c r="E36" s="14"/>
      <c r="F36" s="16"/>
      <c r="G36" s="14"/>
      <c r="H36" s="16"/>
    </row>
    <row r="37" spans="1:8" ht="13.5" thickBot="1">
      <c r="A37" s="4"/>
      <c r="B37" s="37">
        <f>SUM(B34:B36)</f>
        <v>6867</v>
      </c>
      <c r="C37" s="14"/>
      <c r="D37" s="37">
        <f>SUM(D34:D36)</f>
        <v>2857</v>
      </c>
      <c r="E37" s="14"/>
      <c r="F37" s="37">
        <f>SUM(F34:F36)</f>
        <v>6867</v>
      </c>
      <c r="G37" s="14"/>
      <c r="H37" s="37">
        <f>SUM(H34:H36)</f>
        <v>2857</v>
      </c>
    </row>
    <row r="38" spans="2:8" ht="13.5" thickTop="1">
      <c r="B38" s="27"/>
      <c r="C38" s="27"/>
      <c r="D38" s="27"/>
      <c r="E38" s="27"/>
      <c r="F38" s="27"/>
      <c r="G38" s="27"/>
      <c r="H38" s="27"/>
    </row>
    <row r="39" spans="2:8" ht="12.75">
      <c r="B39" s="27"/>
      <c r="C39" s="27"/>
      <c r="D39" s="27"/>
      <c r="E39" s="27"/>
      <c r="F39" s="27"/>
      <c r="G39" s="27"/>
      <c r="H39" s="27"/>
    </row>
    <row r="40" spans="1:8" ht="12.75">
      <c r="A40" s="4" t="s">
        <v>56</v>
      </c>
      <c r="B40" s="27"/>
      <c r="C40" s="27"/>
      <c r="D40" s="27"/>
      <c r="E40" s="27"/>
      <c r="F40" s="27"/>
      <c r="G40" s="27"/>
      <c r="H40" s="27"/>
    </row>
    <row r="41" spans="1:8" ht="12.75">
      <c r="A41" s="4" t="s">
        <v>57</v>
      </c>
      <c r="B41" s="27"/>
      <c r="C41" s="27"/>
      <c r="D41" s="27"/>
      <c r="E41" s="27"/>
      <c r="F41" s="27"/>
      <c r="G41" s="27"/>
      <c r="H41" s="27"/>
    </row>
    <row r="42" spans="1:8" ht="12.75">
      <c r="A42" s="2" t="s">
        <v>58</v>
      </c>
      <c r="B42" s="38">
        <f>+'[1]EPS'!G18</f>
        <v>7.67</v>
      </c>
      <c r="C42" s="27"/>
      <c r="D42" s="38">
        <v>3.25</v>
      </c>
      <c r="E42" s="27"/>
      <c r="F42" s="38">
        <f>+'[1]EPS'!G20</f>
        <v>7.67</v>
      </c>
      <c r="G42" s="27"/>
      <c r="H42" s="38">
        <v>3.25</v>
      </c>
    </row>
    <row r="43" spans="2:8" ht="12.75">
      <c r="B43" s="39"/>
      <c r="C43" s="27"/>
      <c r="D43" s="39"/>
      <c r="E43" s="27"/>
      <c r="F43" s="39"/>
      <c r="G43" s="27"/>
      <c r="H43" s="39"/>
    </row>
    <row r="44" spans="1:8" ht="12.75">
      <c r="A44" s="40" t="s">
        <v>59</v>
      </c>
      <c r="B44" s="38">
        <f>'[1]Fully diluted'!I24</f>
        <v>7.641510009508362</v>
      </c>
      <c r="C44" s="27"/>
      <c r="D44" s="38">
        <v>2.81</v>
      </c>
      <c r="E44" s="27"/>
      <c r="F44" s="38">
        <f>'[1]Fully diluted'!K24</f>
        <v>7.641510009508362</v>
      </c>
      <c r="G44" s="27"/>
      <c r="H44" s="38">
        <v>2.81</v>
      </c>
    </row>
    <row r="51" spans="2:6" ht="12.75">
      <c r="B51" s="41"/>
      <c r="C51" s="31"/>
      <c r="D51" s="31"/>
      <c r="E51" s="31"/>
      <c r="F51" s="41"/>
    </row>
  </sheetData>
  <mergeCells count="4">
    <mergeCell ref="B7:D7"/>
    <mergeCell ref="F7:H7"/>
    <mergeCell ref="B8:D8"/>
    <mergeCell ref="F8:H8"/>
  </mergeCells>
  <printOptions horizontalCentered="1"/>
  <pageMargins left="0.75" right="0.75" top="0.68" bottom="0.9"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H54"/>
  <sheetViews>
    <sheetView zoomScale="120" zoomScaleNormal="120" workbookViewId="0" topLeftCell="A1">
      <selection activeCell="E37" sqref="E37"/>
    </sheetView>
  </sheetViews>
  <sheetFormatPr defaultColWidth="9.140625" defaultRowHeight="12.75"/>
  <cols>
    <col min="1" max="1" width="3.00390625" style="2" customWidth="1"/>
    <col min="2" max="2" width="48.421875" style="2" customWidth="1"/>
    <col min="3" max="3" width="13.00390625" style="63" customWidth="1"/>
    <col min="4" max="4" width="3.140625" style="2" customWidth="1"/>
    <col min="5" max="5" width="13.140625" style="63" customWidth="1"/>
    <col min="6" max="6" width="5.57421875" style="2" customWidth="1"/>
    <col min="7" max="16384" width="8.8515625" style="2" customWidth="1"/>
  </cols>
  <sheetData>
    <row r="1" ht="18.75">
      <c r="A1" s="1" t="s">
        <v>0</v>
      </c>
    </row>
    <row r="3" spans="1:2" ht="15.75">
      <c r="A3" s="3" t="s">
        <v>82</v>
      </c>
      <c r="B3" s="4"/>
    </row>
    <row r="4" spans="1:2" ht="15.75">
      <c r="A4" s="3" t="s">
        <v>83</v>
      </c>
      <c r="B4" s="4"/>
    </row>
    <row r="6" spans="3:6" ht="12.75">
      <c r="C6" s="64" t="s">
        <v>3</v>
      </c>
      <c r="D6" s="6"/>
      <c r="E6" s="64" t="s">
        <v>3</v>
      </c>
      <c r="F6" s="6"/>
    </row>
    <row r="7" spans="3:6" ht="12.75">
      <c r="C7" s="64" t="s">
        <v>84</v>
      </c>
      <c r="D7" s="6"/>
      <c r="E7" s="64" t="s">
        <v>84</v>
      </c>
      <c r="F7" s="6"/>
    </row>
    <row r="8" spans="3:6" ht="12.75">
      <c r="C8" s="65" t="s">
        <v>85</v>
      </c>
      <c r="D8" s="66"/>
      <c r="E8" s="67" t="s">
        <v>86</v>
      </c>
      <c r="F8" s="66"/>
    </row>
    <row r="9" spans="3:5" ht="12.75">
      <c r="C9" s="64" t="s">
        <v>10</v>
      </c>
      <c r="E9" s="64" t="s">
        <v>10</v>
      </c>
    </row>
    <row r="10" ht="12.75">
      <c r="C10" s="64"/>
    </row>
    <row r="11" spans="1:6" ht="12.75">
      <c r="A11" s="2" t="s">
        <v>114</v>
      </c>
      <c r="C11" s="68">
        <f>'[1]Cond PL'!F23</f>
        <v>8763</v>
      </c>
      <c r="D11" s="69"/>
      <c r="E11" s="68">
        <v>3833</v>
      </c>
      <c r="F11" s="69"/>
    </row>
    <row r="12" spans="3:6" ht="12.75">
      <c r="C12" s="68"/>
      <c r="D12" s="69"/>
      <c r="E12" s="68"/>
      <c r="F12" s="69"/>
    </row>
    <row r="13" spans="1:6" ht="12.75">
      <c r="A13" s="2" t="s">
        <v>87</v>
      </c>
      <c r="C13" s="68"/>
      <c r="D13" s="69"/>
      <c r="E13" s="68"/>
      <c r="F13" s="69"/>
    </row>
    <row r="14" spans="2:6" ht="12.75">
      <c r="B14" s="2" t="s">
        <v>88</v>
      </c>
      <c r="C14" s="70">
        <f>+ROUND('[1]P&amp;L'!U89,0)</f>
        <v>3143</v>
      </c>
      <c r="D14" s="69"/>
      <c r="E14" s="68">
        <v>2121</v>
      </c>
      <c r="F14" s="69"/>
    </row>
    <row r="15" spans="2:8" ht="12.75">
      <c r="B15" s="2" t="s">
        <v>89</v>
      </c>
      <c r="C15" s="70">
        <f>-ROUND('[1]P&amp;L'!Y58,0)</f>
        <v>-133</v>
      </c>
      <c r="D15" s="71"/>
      <c r="E15" s="68">
        <v>-607</v>
      </c>
      <c r="F15" s="71"/>
      <c r="H15" s="32"/>
    </row>
    <row r="16" spans="2:6" ht="12.75">
      <c r="B16" s="2" t="s">
        <v>90</v>
      </c>
      <c r="C16" s="70">
        <f>ROUND('[1]P&amp;L'!Y45+'[1]P&amp;L'!Y46+'[1]P&amp;L'!Y47,0)</f>
        <v>277</v>
      </c>
      <c r="D16" s="69"/>
      <c r="E16" s="68">
        <v>234</v>
      </c>
      <c r="F16" s="69"/>
    </row>
    <row r="17" spans="2:6" ht="12.75">
      <c r="B17" s="2" t="s">
        <v>91</v>
      </c>
      <c r="C17" s="70">
        <f>-ROUND('[1]P&amp;L'!Y28,0)</f>
        <v>-141</v>
      </c>
      <c r="D17" s="71"/>
      <c r="E17" s="73">
        <v>-87</v>
      </c>
      <c r="F17" s="71"/>
    </row>
    <row r="18" spans="2:6" ht="12.75" hidden="1">
      <c r="B18" s="2" t="s">
        <v>92</v>
      </c>
      <c r="C18" s="70">
        <f>-ROUND('[1]P&amp;L'!U65,0)</f>
        <v>0</v>
      </c>
      <c r="D18" s="71"/>
      <c r="E18" s="68">
        <v>0</v>
      </c>
      <c r="F18" s="71"/>
    </row>
    <row r="19" spans="2:6" ht="12.75" hidden="1">
      <c r="B19" s="2" t="s">
        <v>93</v>
      </c>
      <c r="C19" s="70">
        <f>-'[1]FA'!C25</f>
        <v>0</v>
      </c>
      <c r="D19" s="71"/>
      <c r="E19" s="68">
        <v>0</v>
      </c>
      <c r="F19" s="71"/>
    </row>
    <row r="20" spans="1:6" ht="12.75">
      <c r="A20" s="2" t="s">
        <v>94</v>
      </c>
      <c r="C20" s="75">
        <f>SUM(C11:C19)</f>
        <v>11909</v>
      </c>
      <c r="D20" s="74"/>
      <c r="E20" s="72">
        <f>SUM(E11:E19)</f>
        <v>5494</v>
      </c>
      <c r="F20" s="69"/>
    </row>
    <row r="21" spans="1:6" ht="12.75">
      <c r="A21" s="2" t="s">
        <v>95</v>
      </c>
      <c r="C21" s="68"/>
      <c r="D21" s="69"/>
      <c r="E21" s="68"/>
      <c r="F21" s="69"/>
    </row>
    <row r="22" spans="2:6" ht="12.75" customHeight="1">
      <c r="B22" s="2" t="s">
        <v>96</v>
      </c>
      <c r="C22" s="70">
        <f>ROUND('[1]Cond BS'!F24+'[1]Cond BS'!F25-'[1]Cond BS'!D24-'[1]Cond BS'!D25-'[1]Cond BS'!G26-'[1]Cond BS'!G14,0)</f>
        <v>-14632</v>
      </c>
      <c r="D22" s="69"/>
      <c r="E22" s="70">
        <v>-20559</v>
      </c>
      <c r="F22" s="69"/>
    </row>
    <row r="23" spans="2:6" ht="12.75">
      <c r="B23" s="2" t="s">
        <v>97</v>
      </c>
      <c r="C23" s="70">
        <f>ROUND('[1]Cond BS'!D31-'[1]Cond BS'!F31,0)</f>
        <v>7112</v>
      </c>
      <c r="D23" s="71"/>
      <c r="E23" s="73">
        <v>16921</v>
      </c>
      <c r="F23" s="71"/>
    </row>
    <row r="24" spans="1:6" ht="12.75">
      <c r="A24" s="2" t="s">
        <v>98</v>
      </c>
      <c r="C24" s="75">
        <f>SUM(C20:C23)</f>
        <v>4389</v>
      </c>
      <c r="D24" s="74"/>
      <c r="E24" s="72">
        <f>SUM(E20:E23)</f>
        <v>1856</v>
      </c>
      <c r="F24" s="74"/>
    </row>
    <row r="25" spans="3:6" ht="12.75">
      <c r="C25" s="68"/>
      <c r="D25" s="69"/>
      <c r="E25" s="68"/>
      <c r="F25" s="69"/>
    </row>
    <row r="26" spans="2:6" ht="12.75">
      <c r="B26" s="2" t="s">
        <v>99</v>
      </c>
      <c r="C26" s="70">
        <f>'[1]P&amp;L'!U97</f>
        <v>-1404.569</v>
      </c>
      <c r="D26" s="71"/>
      <c r="E26" s="73">
        <v>-1625</v>
      </c>
      <c r="F26" s="71"/>
    </row>
    <row r="27" spans="1:6" ht="12.75">
      <c r="A27" s="2" t="s">
        <v>100</v>
      </c>
      <c r="C27" s="76">
        <f>+C24+C26</f>
        <v>2984.431</v>
      </c>
      <c r="D27" s="74"/>
      <c r="E27" s="72">
        <f>SUM(E24:E26)</f>
        <v>231</v>
      </c>
      <c r="F27" s="74"/>
    </row>
    <row r="28" spans="3:6" ht="12.75">
      <c r="C28" s="70"/>
      <c r="D28" s="69"/>
      <c r="E28" s="68"/>
      <c r="F28" s="69"/>
    </row>
    <row r="29" spans="1:6" ht="12.75">
      <c r="A29" s="2" t="s">
        <v>101</v>
      </c>
      <c r="C29" s="68"/>
      <c r="D29" s="69"/>
      <c r="E29" s="68"/>
      <c r="F29" s="69"/>
    </row>
    <row r="30" spans="2:6" ht="12.75">
      <c r="B30" s="2" t="s">
        <v>102</v>
      </c>
      <c r="C30" s="70">
        <f>-'[1]P&amp;L'!U95</f>
        <v>-3730.4310000000005</v>
      </c>
      <c r="D30" s="71"/>
      <c r="E30" s="68">
        <v>-5240</v>
      </c>
      <c r="F30" s="71"/>
    </row>
    <row r="31" spans="2:6" ht="12.75">
      <c r="B31" s="2" t="s">
        <v>103</v>
      </c>
      <c r="C31" s="70">
        <f>-C17</f>
        <v>141</v>
      </c>
      <c r="D31" s="69"/>
      <c r="E31" s="68">
        <v>87</v>
      </c>
      <c r="F31" s="69"/>
    </row>
    <row r="32" spans="3:6" ht="12.75">
      <c r="C32" s="78">
        <f>SUM(C30:C31)</f>
        <v>-3589.4310000000005</v>
      </c>
      <c r="D32" s="77"/>
      <c r="E32" s="78">
        <f>SUM(E30:E31)</f>
        <v>-5153</v>
      </c>
      <c r="F32" s="69"/>
    </row>
    <row r="33" spans="1:6" ht="12.75">
      <c r="A33" s="2" t="s">
        <v>104</v>
      </c>
      <c r="D33" s="79"/>
      <c r="F33" s="79"/>
    </row>
    <row r="34" spans="2:6" ht="12.75">
      <c r="B34" s="2" t="s">
        <v>105</v>
      </c>
      <c r="C34" s="70">
        <f>-C16</f>
        <v>-277</v>
      </c>
      <c r="D34" s="71"/>
      <c r="E34" s="68">
        <v>-234</v>
      </c>
      <c r="F34" s="71"/>
    </row>
    <row r="35" spans="2:6" ht="12.75">
      <c r="B35" s="2" t="s">
        <v>106</v>
      </c>
      <c r="C35" s="70">
        <v>0</v>
      </c>
      <c r="D35" s="71"/>
      <c r="E35" s="68">
        <v>67</v>
      </c>
      <c r="F35" s="71"/>
    </row>
    <row r="36" spans="2:6" ht="12.75">
      <c r="B36" s="2" t="s">
        <v>107</v>
      </c>
      <c r="C36" s="70">
        <f>'[1]Cond BS'!D32-'[1]Cond BS'!F32</f>
        <v>-557</v>
      </c>
      <c r="D36" s="71"/>
      <c r="E36" s="68">
        <v>-99</v>
      </c>
      <c r="F36" s="71"/>
    </row>
    <row r="37" spans="3:6" ht="12.75">
      <c r="C37" s="78">
        <f>SUM(C34:C36)</f>
        <v>-834</v>
      </c>
      <c r="D37" s="77"/>
      <c r="E37" s="78">
        <f>SUM(E34:E36)</f>
        <v>-266</v>
      </c>
      <c r="F37" s="77"/>
    </row>
    <row r="38" spans="4:6" ht="12.75">
      <c r="D38" s="79"/>
      <c r="F38" s="79"/>
    </row>
    <row r="39" spans="1:6" ht="12.75">
      <c r="A39" s="2" t="s">
        <v>108</v>
      </c>
      <c r="C39" s="63">
        <f>+C27+C32+C37</f>
        <v>-1439.0000000000005</v>
      </c>
      <c r="D39" s="79"/>
      <c r="E39" s="63">
        <f>+E27+E32+E37</f>
        <v>-5188</v>
      </c>
      <c r="F39" s="79"/>
    </row>
    <row r="40" spans="4:6" ht="12.75">
      <c r="D40" s="79"/>
      <c r="F40" s="79"/>
    </row>
    <row r="41" spans="1:6" ht="12.75">
      <c r="A41" s="2" t="s">
        <v>110</v>
      </c>
      <c r="C41" s="68">
        <f>'[1]Cond BS'!F27</f>
        <v>21870</v>
      </c>
      <c r="D41" s="69"/>
      <c r="E41" s="68">
        <v>16561</v>
      </c>
      <c r="F41" s="69"/>
    </row>
    <row r="42" spans="4:6" ht="12.75">
      <c r="D42" s="79"/>
      <c r="F42" s="79"/>
    </row>
    <row r="43" spans="1:6" ht="12.75">
      <c r="A43" s="2" t="s">
        <v>109</v>
      </c>
      <c r="C43" s="80">
        <f>SUM(C39:C41)</f>
        <v>20431</v>
      </c>
      <c r="D43" s="81"/>
      <c r="E43" s="80">
        <f>SUM(E39:E41)</f>
        <v>11373</v>
      </c>
      <c r="F43" s="81"/>
    </row>
    <row r="44" spans="4:6" ht="12.75">
      <c r="D44" s="15"/>
      <c r="F44" s="15"/>
    </row>
    <row r="45" spans="4:6" ht="12.75">
      <c r="D45" s="15"/>
      <c r="F45" s="15"/>
    </row>
    <row r="46" spans="4:6" ht="12.75">
      <c r="D46" s="15"/>
      <c r="F46" s="15"/>
    </row>
    <row r="47" spans="4:6" ht="12.75">
      <c r="D47" s="15"/>
      <c r="F47" s="15"/>
    </row>
    <row r="48" spans="4:6" ht="12.75">
      <c r="D48" s="15"/>
      <c r="F48" s="15"/>
    </row>
    <row r="49" spans="4:6" ht="12.75">
      <c r="D49" s="15"/>
      <c r="F49" s="15"/>
    </row>
    <row r="50" spans="2:6" ht="12.75">
      <c r="B50" s="82"/>
      <c r="C50" s="83"/>
      <c r="D50" s="84"/>
      <c r="E50" s="85"/>
      <c r="F50" s="84"/>
    </row>
    <row r="51" spans="2:6" ht="12.75">
      <c r="B51" s="86"/>
      <c r="C51" s="87"/>
      <c r="D51" s="86"/>
      <c r="E51" s="87"/>
      <c r="F51" s="86"/>
    </row>
    <row r="52" spans="2:6" ht="12.75">
      <c r="B52" s="86"/>
      <c r="C52" s="88"/>
      <c r="D52" s="89"/>
      <c r="E52" s="90"/>
      <c r="F52" s="89"/>
    </row>
    <row r="53" spans="2:6" ht="12.75">
      <c r="B53" s="86"/>
      <c r="C53" s="91"/>
      <c r="D53" s="89"/>
      <c r="E53" s="92"/>
      <c r="F53" s="89"/>
    </row>
    <row r="54" spans="1:2" ht="12.75">
      <c r="A54" s="93"/>
      <c r="B54" s="94"/>
    </row>
  </sheetData>
  <printOptions horizontalCentered="1"/>
  <pageMargins left="0.75" right="0.75" top="0.71" bottom="0.92"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1:N51"/>
  <sheetViews>
    <sheetView zoomScale="120" zoomScaleNormal="120" workbookViewId="0" topLeftCell="A1">
      <selection activeCell="B24" sqref="B24"/>
    </sheetView>
  </sheetViews>
  <sheetFormatPr defaultColWidth="9.140625" defaultRowHeight="12.75"/>
  <cols>
    <col min="1" max="1" width="0.9921875" style="42" customWidth="1"/>
    <col min="2" max="2" width="34.7109375" style="42" customWidth="1"/>
    <col min="3" max="11" width="12.00390625" style="42" customWidth="1"/>
    <col min="12" max="12" width="1.7109375" style="42" customWidth="1"/>
    <col min="13" max="16384" width="8.8515625" style="42" customWidth="1"/>
  </cols>
  <sheetData>
    <row r="1" ht="18.75">
      <c r="B1" s="43" t="s">
        <v>0</v>
      </c>
    </row>
    <row r="3" spans="2:11" ht="12.75">
      <c r="B3" s="44" t="s">
        <v>60</v>
      </c>
      <c r="K3" s="45"/>
    </row>
    <row r="4" spans="2:11" ht="12.75">
      <c r="B4" s="44" t="s">
        <v>61</v>
      </c>
      <c r="K4" s="45"/>
    </row>
    <row r="5" ht="12.75">
      <c r="K5" s="45"/>
    </row>
    <row r="6" ht="12.75">
      <c r="K6" s="45"/>
    </row>
    <row r="7" spans="3:11" ht="12.75">
      <c r="C7" s="46"/>
      <c r="E7" s="102" t="s">
        <v>62</v>
      </c>
      <c r="F7" s="102"/>
      <c r="G7" s="102"/>
      <c r="I7" s="48"/>
      <c r="K7" s="45"/>
    </row>
    <row r="8" ht="12.75">
      <c r="K8" s="45"/>
    </row>
    <row r="9" spans="4:11" ht="12.75">
      <c r="D9" s="46"/>
      <c r="E9" s="102" t="s">
        <v>63</v>
      </c>
      <c r="F9" s="102"/>
      <c r="G9" s="48"/>
      <c r="H9" s="47" t="s">
        <v>64</v>
      </c>
      <c r="K9" s="45"/>
    </row>
    <row r="10" spans="3:11" ht="24.75" customHeight="1">
      <c r="C10" s="49" t="s">
        <v>25</v>
      </c>
      <c r="D10" s="49" t="s">
        <v>65</v>
      </c>
      <c r="E10" s="49" t="s">
        <v>66</v>
      </c>
      <c r="F10" s="49" t="s">
        <v>67</v>
      </c>
      <c r="G10" s="49" t="s">
        <v>68</v>
      </c>
      <c r="H10" s="49" t="s">
        <v>69</v>
      </c>
      <c r="I10" s="50" t="s">
        <v>70</v>
      </c>
      <c r="J10" s="51" t="s">
        <v>71</v>
      </c>
      <c r="K10" s="49" t="s">
        <v>29</v>
      </c>
    </row>
    <row r="11" spans="3:11" ht="12.75">
      <c r="C11" s="50" t="s">
        <v>72</v>
      </c>
      <c r="D11" s="50" t="s">
        <v>72</v>
      </c>
      <c r="E11" s="50" t="s">
        <v>72</v>
      </c>
      <c r="F11" s="50" t="s">
        <v>72</v>
      </c>
      <c r="G11" s="50" t="s">
        <v>72</v>
      </c>
      <c r="H11" s="50" t="s">
        <v>72</v>
      </c>
      <c r="I11" s="50" t="s">
        <v>72</v>
      </c>
      <c r="J11" s="50" t="s">
        <v>72</v>
      </c>
      <c r="K11" s="50" t="s">
        <v>72</v>
      </c>
    </row>
    <row r="12" spans="3:11" ht="12.75">
      <c r="C12" s="52"/>
      <c r="D12" s="52"/>
      <c r="E12" s="52"/>
      <c r="F12" s="52"/>
      <c r="G12" s="52"/>
      <c r="H12" s="52"/>
      <c r="I12" s="52"/>
      <c r="J12" s="52"/>
      <c r="K12" s="52"/>
    </row>
    <row r="13" spans="3:11" ht="12.75">
      <c r="C13" s="45"/>
      <c r="D13" s="45"/>
      <c r="E13" s="45"/>
      <c r="F13" s="45"/>
      <c r="G13" s="45"/>
      <c r="H13" s="45"/>
      <c r="I13" s="45"/>
      <c r="K13" s="45"/>
    </row>
    <row r="14" spans="2:11" ht="12.75">
      <c r="B14" s="44" t="s">
        <v>73</v>
      </c>
      <c r="C14" s="45"/>
      <c r="D14" s="45"/>
      <c r="E14" s="45"/>
      <c r="F14" s="45"/>
      <c r="G14" s="45"/>
      <c r="H14" s="45"/>
      <c r="I14" s="45"/>
      <c r="K14" s="45"/>
    </row>
    <row r="15" spans="3:11" ht="12.75">
      <c r="C15" s="45"/>
      <c r="D15" s="45"/>
      <c r="E15" s="45"/>
      <c r="F15" s="45"/>
      <c r="G15" s="45"/>
      <c r="H15" s="45"/>
      <c r="I15" s="45"/>
      <c r="K15" s="45"/>
    </row>
    <row r="16" spans="2:11" ht="12.75">
      <c r="B16" s="53" t="s">
        <v>74</v>
      </c>
      <c r="C16" s="54">
        <f>'[1]det equity'!D13</f>
        <v>53020</v>
      </c>
      <c r="D16" s="54">
        <f>'[1]det equity'!E13</f>
        <v>3704</v>
      </c>
      <c r="E16" s="54">
        <f>'[1]det equity'!F13</f>
        <v>377</v>
      </c>
      <c r="F16" s="54">
        <f>'[1]det equity'!G13</f>
        <v>464</v>
      </c>
      <c r="G16" s="54">
        <f>'[1]det equity'!H13</f>
        <v>515</v>
      </c>
      <c r="H16" s="54">
        <f>'[1]det equity'!I13</f>
        <v>-997</v>
      </c>
      <c r="I16" s="55">
        <f>SUM(C16:H16)</f>
        <v>57083</v>
      </c>
      <c r="J16" s="56">
        <v>45172</v>
      </c>
      <c r="K16" s="55">
        <f>SUM(I16:J16)</f>
        <v>102255</v>
      </c>
    </row>
    <row r="17" spans="3:11" ht="12.75">
      <c r="C17" s="54"/>
      <c r="D17" s="54"/>
      <c r="E17" s="54"/>
      <c r="F17" s="54"/>
      <c r="G17" s="54"/>
      <c r="H17" s="54"/>
      <c r="I17" s="55"/>
      <c r="K17" s="55"/>
    </row>
    <row r="18" spans="2:11" ht="12.75">
      <c r="B18" s="42" t="s">
        <v>111</v>
      </c>
      <c r="C18" s="55">
        <v>56</v>
      </c>
      <c r="D18" s="55">
        <v>11</v>
      </c>
      <c r="E18" s="55">
        <v>0</v>
      </c>
      <c r="F18" s="55">
        <v>0</v>
      </c>
      <c r="G18" s="55">
        <v>0</v>
      </c>
      <c r="H18" s="55">
        <v>0</v>
      </c>
      <c r="I18" s="54">
        <f>SUM(C18:H18)</f>
        <v>67</v>
      </c>
      <c r="J18" s="95">
        <v>0</v>
      </c>
      <c r="K18" s="55">
        <f>SUM(I18:J18)</f>
        <v>67</v>
      </c>
    </row>
    <row r="19" spans="2:11" ht="12.75">
      <c r="B19" s="42" t="str">
        <f>'[1]det equity'!A27</f>
        <v>Transfer from retained profit to capital reverse</v>
      </c>
      <c r="C19" s="55">
        <v>0</v>
      </c>
      <c r="D19" s="55">
        <v>0</v>
      </c>
      <c r="E19" s="55">
        <v>0</v>
      </c>
      <c r="F19" s="55">
        <v>0</v>
      </c>
      <c r="G19" s="55"/>
      <c r="H19" s="55">
        <v>0</v>
      </c>
      <c r="I19" s="54">
        <f>SUM(C19:H19)</f>
        <v>0</v>
      </c>
      <c r="J19" s="95">
        <v>0</v>
      </c>
      <c r="K19" s="55">
        <v>0</v>
      </c>
    </row>
    <row r="20" spans="2:11" ht="12.75">
      <c r="B20" s="42" t="s">
        <v>75</v>
      </c>
      <c r="C20" s="55">
        <v>0</v>
      </c>
      <c r="D20" s="55">
        <v>0</v>
      </c>
      <c r="E20" s="55">
        <v>0</v>
      </c>
      <c r="F20" s="55">
        <v>0</v>
      </c>
      <c r="G20" s="55">
        <v>-15</v>
      </c>
      <c r="H20" s="55">
        <v>0</v>
      </c>
      <c r="I20" s="54">
        <f>SUM(C20:H20)</f>
        <v>-15</v>
      </c>
      <c r="J20" s="95">
        <v>0</v>
      </c>
      <c r="K20" s="55">
        <f>SUM(I20:J20)</f>
        <v>-15</v>
      </c>
    </row>
    <row r="21" spans="2:11" ht="12.75">
      <c r="B21" s="42" t="s">
        <v>76</v>
      </c>
      <c r="C21" s="55">
        <v>0</v>
      </c>
      <c r="D21" s="55">
        <v>0</v>
      </c>
      <c r="E21" s="55">
        <v>0</v>
      </c>
      <c r="F21" s="55">
        <v>0</v>
      </c>
      <c r="G21" s="55">
        <v>0</v>
      </c>
      <c r="H21" s="54">
        <f>'[1]FRS PL'!H34+0.4</f>
        <v>1726.4</v>
      </c>
      <c r="I21" s="54">
        <f>SUM(C21:H21)</f>
        <v>1726.4</v>
      </c>
      <c r="J21" s="56">
        <v>1034</v>
      </c>
      <c r="K21" s="55">
        <f>SUM(I21:J21)</f>
        <v>2760.4</v>
      </c>
    </row>
    <row r="22" spans="3:11" ht="12.75">
      <c r="C22" s="45"/>
      <c r="D22" s="45"/>
      <c r="E22" s="45"/>
      <c r="F22" s="45"/>
      <c r="G22" s="45"/>
      <c r="H22" s="45"/>
      <c r="I22" s="45"/>
      <c r="K22" s="55"/>
    </row>
    <row r="23" spans="2:11" ht="13.5" thickBot="1">
      <c r="B23" s="53" t="s">
        <v>77</v>
      </c>
      <c r="C23" s="57">
        <f aca="true" t="shared" si="0" ref="C23:I23">SUM(C16:C22)</f>
        <v>53076</v>
      </c>
      <c r="D23" s="57">
        <f t="shared" si="0"/>
        <v>3715</v>
      </c>
      <c r="E23" s="57">
        <f t="shared" si="0"/>
        <v>377</v>
      </c>
      <c r="F23" s="57">
        <f t="shared" si="0"/>
        <v>464</v>
      </c>
      <c r="G23" s="57">
        <f t="shared" si="0"/>
        <v>500</v>
      </c>
      <c r="H23" s="57">
        <f t="shared" si="0"/>
        <v>729.4000000000001</v>
      </c>
      <c r="I23" s="57">
        <f t="shared" si="0"/>
        <v>58861.4</v>
      </c>
      <c r="J23" s="57">
        <f>SUM(J16:J22)</f>
        <v>46206</v>
      </c>
      <c r="K23" s="58">
        <f>SUM(K16:K22)</f>
        <v>105067.4</v>
      </c>
    </row>
    <row r="24" spans="3:11" ht="13.5" thickTop="1">
      <c r="C24" s="45"/>
      <c r="D24" s="45"/>
      <c r="E24" s="45"/>
      <c r="F24" s="45"/>
      <c r="G24" s="45"/>
      <c r="H24" s="45"/>
      <c r="I24" s="45"/>
      <c r="K24" s="45"/>
    </row>
    <row r="25" spans="2:11" ht="12.75">
      <c r="B25" s="44" t="s">
        <v>78</v>
      </c>
      <c r="C25" s="45"/>
      <c r="D25" s="45"/>
      <c r="E25" s="45"/>
      <c r="F25" s="45"/>
      <c r="G25" s="45"/>
      <c r="H25" s="45"/>
      <c r="I25" s="45"/>
      <c r="K25" s="45"/>
    </row>
    <row r="26" spans="3:11" ht="12.75">
      <c r="C26" s="45"/>
      <c r="D26" s="45"/>
      <c r="E26" s="45"/>
      <c r="F26" s="45"/>
      <c r="G26" s="45"/>
      <c r="H26" s="45"/>
      <c r="I26" s="45"/>
      <c r="K26" s="45"/>
    </row>
    <row r="27" spans="2:11" ht="12.75">
      <c r="B27" s="53" t="s">
        <v>79</v>
      </c>
      <c r="C27" s="55">
        <f>'[1]det equity'!D24</f>
        <v>53076</v>
      </c>
      <c r="D27" s="55">
        <f>'[1]det equity'!E24</f>
        <v>3715</v>
      </c>
      <c r="E27" s="55">
        <f>'[1]det equity'!F24</f>
        <v>377</v>
      </c>
      <c r="F27" s="55">
        <f>'[1]det equity'!G24</f>
        <v>582</v>
      </c>
      <c r="G27" s="55">
        <f>'[1]det equity'!H24</f>
        <v>623</v>
      </c>
      <c r="H27" s="55">
        <f>'[1]det equity'!I22</f>
        <v>11061.1</v>
      </c>
      <c r="I27" s="55">
        <f>SUM(C27:H27)</f>
        <v>69434.1</v>
      </c>
      <c r="J27" s="56">
        <v>53799</v>
      </c>
      <c r="K27" s="55">
        <f>SUM(I27:J27)</f>
        <v>123233.1</v>
      </c>
    </row>
    <row r="28" spans="3:11" ht="12.75">
      <c r="C28" s="55"/>
      <c r="D28" s="55"/>
      <c r="E28" s="55"/>
      <c r="F28" s="55"/>
      <c r="G28" s="55"/>
      <c r="H28" s="55"/>
      <c r="I28" s="55"/>
      <c r="K28" s="55"/>
    </row>
    <row r="29" spans="2:11" ht="12.75">
      <c r="B29" s="42" t="str">
        <f>'[1]det equity'!A16</f>
        <v>Transfer from retained profit to capital reverse</v>
      </c>
      <c r="C29" s="55">
        <f>'[1]det equity'!C16</f>
        <v>0</v>
      </c>
      <c r="D29" s="55">
        <f>'[1]det equity'!D16</f>
        <v>0</v>
      </c>
      <c r="E29" s="55">
        <f>'[1]det equity'!E16</f>
        <v>0</v>
      </c>
      <c r="F29" s="55">
        <v>0</v>
      </c>
      <c r="G29" s="55">
        <v>0</v>
      </c>
      <c r="H29" s="55">
        <v>0</v>
      </c>
      <c r="I29" s="55">
        <f>SUM(C29:H29)</f>
        <v>0</v>
      </c>
      <c r="J29" s="95">
        <v>0</v>
      </c>
      <c r="K29" s="55">
        <f>SUM(I29:J29)</f>
        <v>0</v>
      </c>
    </row>
    <row r="30" spans="2:11" ht="12.75">
      <c r="B30" s="42" t="str">
        <f>'[1]det equity'!A18</f>
        <v>Currency translation differences</v>
      </c>
      <c r="C30" s="55">
        <f>'[1]det equity'!C18</f>
        <v>0</v>
      </c>
      <c r="D30" s="55">
        <f>'[1]det equity'!D18</f>
        <v>0</v>
      </c>
      <c r="E30" s="55">
        <f>'[1]det equity'!E18</f>
        <v>0</v>
      </c>
      <c r="F30" s="55">
        <f>'[1]det equity'!F18</f>
        <v>0</v>
      </c>
      <c r="G30" s="55">
        <f>'[1]det equity'!H28</f>
        <v>-273.1</v>
      </c>
      <c r="H30" s="55">
        <v>0</v>
      </c>
      <c r="I30" s="55">
        <f>SUM(C30:H30)</f>
        <v>-273.1</v>
      </c>
      <c r="J30" s="56">
        <v>-161</v>
      </c>
      <c r="K30" s="55">
        <f>SUM(I30:J30)</f>
        <v>-434.1</v>
      </c>
    </row>
    <row r="31" spans="2:11" ht="12.75">
      <c r="B31" s="42" t="s">
        <v>76</v>
      </c>
      <c r="C31" s="59">
        <f>'[1]det equity'!C20</f>
        <v>0</v>
      </c>
      <c r="D31" s="59">
        <f>'[1]det equity'!D20</f>
        <v>0</v>
      </c>
      <c r="E31" s="59">
        <f>'[1]det equity'!E20</f>
        <v>0</v>
      </c>
      <c r="F31" s="59">
        <f>'[1]det equity'!F20</f>
        <v>0</v>
      </c>
      <c r="G31" s="59">
        <f>'[1]det equity'!G20</f>
        <v>0</v>
      </c>
      <c r="H31" s="54">
        <f>'[1]det equity'!I30</f>
        <v>4070</v>
      </c>
      <c r="I31" s="55">
        <f>SUM(C31:H31)</f>
        <v>4070</v>
      </c>
      <c r="J31" s="56">
        <f>'[1]FRS PL'!B35</f>
        <v>2797</v>
      </c>
      <c r="K31" s="55">
        <f>SUM(I31:J31)</f>
        <v>6867</v>
      </c>
    </row>
    <row r="32" spans="2:11" ht="12.75" hidden="1">
      <c r="B32" s="42" t="s">
        <v>80</v>
      </c>
      <c r="C32" s="55"/>
      <c r="D32" s="55"/>
      <c r="E32" s="55">
        <f>+'[1]det equity'!F32</f>
        <v>0</v>
      </c>
      <c r="F32" s="55"/>
      <c r="G32" s="55"/>
      <c r="H32" s="55"/>
      <c r="I32" s="55">
        <f>SUM(C32:H32)</f>
        <v>0</v>
      </c>
      <c r="K32" s="55">
        <f>SUM(I32:J32)</f>
        <v>0</v>
      </c>
    </row>
    <row r="33" spans="3:11" ht="12.75">
      <c r="C33" s="55"/>
      <c r="D33" s="55"/>
      <c r="E33" s="55"/>
      <c r="F33" s="55"/>
      <c r="G33" s="55"/>
      <c r="H33" s="55"/>
      <c r="I33" s="55"/>
      <c r="K33" s="55"/>
    </row>
    <row r="34" spans="2:14" ht="14.25" thickBot="1">
      <c r="B34" s="53" t="s">
        <v>81</v>
      </c>
      <c r="C34" s="58">
        <f aca="true" t="shared" si="1" ref="C34:H34">SUM(C27:C32)</f>
        <v>53076</v>
      </c>
      <c r="D34" s="58">
        <f t="shared" si="1"/>
        <v>3715</v>
      </c>
      <c r="E34" s="58">
        <f t="shared" si="1"/>
        <v>377</v>
      </c>
      <c r="F34" s="58">
        <f t="shared" si="1"/>
        <v>582</v>
      </c>
      <c r="G34" s="58">
        <f t="shared" si="1"/>
        <v>349.9</v>
      </c>
      <c r="H34" s="58">
        <f t="shared" si="1"/>
        <v>15131.1</v>
      </c>
      <c r="I34" s="58">
        <f>SUM(C34:H34)</f>
        <v>73231</v>
      </c>
      <c r="J34" s="58">
        <f>SUM(J27:J33)</f>
        <v>56435</v>
      </c>
      <c r="K34" s="58">
        <f>SUM(K27:K33)</f>
        <v>129666</v>
      </c>
      <c r="M34" s="60"/>
      <c r="N34" s="61"/>
    </row>
    <row r="35" spans="2:11" ht="13.5" thickTop="1">
      <c r="B35" s="53"/>
      <c r="C35" s="62"/>
      <c r="D35" s="62"/>
      <c r="E35" s="62"/>
      <c r="F35" s="62"/>
      <c r="G35" s="62"/>
      <c r="H35" s="62"/>
      <c r="I35" s="62"/>
      <c r="K35" s="45"/>
    </row>
    <row r="36" spans="3:11" ht="12.75">
      <c r="C36" s="45"/>
      <c r="D36" s="45"/>
      <c r="E36" s="45"/>
      <c r="F36" s="45"/>
      <c r="G36" s="45"/>
      <c r="H36" s="45"/>
      <c r="I36" s="45"/>
      <c r="K36" s="45"/>
    </row>
    <row r="37" ht="12.75">
      <c r="K37" s="45"/>
    </row>
    <row r="38" ht="12.75">
      <c r="K38" s="45"/>
    </row>
    <row r="39" ht="12.75">
      <c r="K39" s="45"/>
    </row>
    <row r="40" ht="12.75">
      <c r="K40" s="45"/>
    </row>
    <row r="41" ht="12.75">
      <c r="K41" s="45"/>
    </row>
    <row r="42" ht="12.75">
      <c r="K42" s="45"/>
    </row>
    <row r="43" ht="12.75">
      <c r="K43" s="45"/>
    </row>
    <row r="44" ht="12.75">
      <c r="K44" s="45"/>
    </row>
    <row r="45" ht="12.75">
      <c r="K45" s="45"/>
    </row>
    <row r="46" ht="12.75">
      <c r="K46" s="45"/>
    </row>
    <row r="47" ht="12.75">
      <c r="K47" s="45"/>
    </row>
    <row r="48" ht="12.75">
      <c r="K48" s="45"/>
    </row>
    <row r="49" ht="12.75">
      <c r="K49" s="45"/>
    </row>
    <row r="50" ht="12.75">
      <c r="K50" s="45"/>
    </row>
    <row r="51" ht="12.75">
      <c r="K51" s="45"/>
    </row>
  </sheetData>
  <mergeCells count="2">
    <mergeCell ref="E7:G7"/>
    <mergeCell ref="E9:F9"/>
  </mergeCells>
  <printOptions/>
  <pageMargins left="0.25" right="0.25" top="0.59" bottom="0.5" header="0.5" footer="0.5"/>
  <pageSetup fitToHeight="1" fitToWidth="1" horizontalDpi="600" verticalDpi="600" orientation="landscape" scale="9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JKM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JK users</dc:creator>
  <cp:keywords/>
  <dc:description/>
  <cp:lastModifiedBy>jk</cp:lastModifiedBy>
  <cp:lastPrinted>2006-06-22T10:41:13Z</cp:lastPrinted>
  <dcterms:created xsi:type="dcterms:W3CDTF">2006-06-22T10:21:41Z</dcterms:created>
  <dcterms:modified xsi:type="dcterms:W3CDTF">2006-06-30T06:24:25Z</dcterms:modified>
  <cp:category/>
  <cp:version/>
  <cp:contentType/>
  <cp:contentStatus/>
</cp:coreProperties>
</file>